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3 Rose Quarter\2021-24 City-RCM Agreement Discussions (includes CONFIDENTIAL information)\VSG- Moda FCA\Deliverables\"/>
    </mc:Choice>
  </mc:AlternateContent>
  <xr:revisionPtr revIDLastSave="0" documentId="8_{AF39EF64-5140-4D67-B745-E2A566A7500D}" xr6:coauthVersionLast="47" xr6:coauthVersionMax="47" xr10:uidLastSave="{00000000-0000-0000-0000-000000000000}"/>
  <bookViews>
    <workbookView xWindow="-120" yWindow="-120" windowWidth="29040" windowHeight="15840" xr2:uid="{E973100E-5035-6E44-9B2A-E6FF5D7A5FB2}"/>
  </bookViews>
  <sheets>
    <sheet name="Cap Ex-20 Years" sheetId="5" r:id="rId1"/>
    <sheet name="Costs" sheetId="6" r:id="rId2"/>
    <sheet name="F&amp;B Equipment" sheetId="10" r:id="rId3"/>
    <sheet name="F&amp;B Costs" sheetId="11" r:id="rId4"/>
    <sheet name="Recap" sheetId="7" r:id="rId5"/>
  </sheets>
  <externalReferences>
    <externalReference r:id="rId6"/>
    <externalReference r:id="rId7"/>
  </externalReferences>
  <definedNames>
    <definedName name="_xlnm._FilterDatabase" localSheetId="0" hidden="1">'Cap Ex-20 Years'!$A$5:$AE$285</definedName>
    <definedName name="_xlnm.Print_Area" localSheetId="0">'Cap Ex-20 Years'!$A$1:$AE$296</definedName>
    <definedName name="_xlnm.Print_Titles" localSheetId="0">'Cap Ex-20 Years'!$4:$5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5" l="1"/>
  <c r="N9" i="6"/>
  <c r="P9" i="6" s="1"/>
  <c r="J11" i="5" s="1"/>
  <c r="G105" i="5" l="1"/>
  <c r="G106" i="5"/>
  <c r="H284" i="5" l="1"/>
  <c r="G284" i="5" s="1"/>
  <c r="H285" i="5"/>
  <c r="G285" i="5" s="1"/>
  <c r="G280" i="5"/>
  <c r="G279" i="5"/>
  <c r="G278" i="5"/>
  <c r="G277" i="5"/>
  <c r="G276" i="5"/>
  <c r="G275" i="5"/>
  <c r="G274" i="5"/>
  <c r="G273" i="5"/>
  <c r="G272" i="5"/>
  <c r="G271" i="5"/>
  <c r="AD295" i="5" l="1"/>
  <c r="AC295" i="5"/>
  <c r="AB295" i="5"/>
  <c r="AA295" i="5"/>
  <c r="Z295" i="5"/>
  <c r="Y295" i="5"/>
  <c r="X295" i="5"/>
  <c r="W295" i="5"/>
  <c r="V295" i="5"/>
  <c r="U295" i="5"/>
  <c r="T295" i="5"/>
  <c r="S295" i="5"/>
  <c r="R295" i="5"/>
  <c r="Q295" i="5"/>
  <c r="P295" i="5"/>
  <c r="O295" i="5"/>
  <c r="N295" i="5"/>
  <c r="M295" i="5"/>
  <c r="L295" i="5"/>
  <c r="K295" i="5"/>
  <c r="AY298" i="11"/>
  <c r="AY297" i="11"/>
  <c r="AY296" i="11"/>
  <c r="AY295" i="11"/>
  <c r="AY294" i="11"/>
  <c r="AY293" i="11"/>
  <c r="AY292" i="11"/>
  <c r="AY291" i="11"/>
  <c r="AY290" i="11"/>
  <c r="AY289" i="11"/>
  <c r="AY288" i="11"/>
  <c r="AY287" i="11"/>
  <c r="AY286" i="11"/>
  <c r="AY285" i="11"/>
  <c r="AY284" i="11"/>
  <c r="AY283" i="11"/>
  <c r="AY279" i="11"/>
  <c r="AY278" i="11"/>
  <c r="AY277" i="11"/>
  <c r="AY276" i="11"/>
  <c r="AY275" i="11"/>
  <c r="AY274" i="11"/>
  <c r="AY273" i="11"/>
  <c r="AY272" i="11"/>
  <c r="AY271" i="11"/>
  <c r="AY270" i="11"/>
  <c r="AY269" i="11"/>
  <c r="AY268" i="11"/>
  <c r="AY267" i="11"/>
  <c r="AY266" i="11"/>
  <c r="AY265" i="11"/>
  <c r="AY264" i="11"/>
  <c r="AY263" i="11"/>
  <c r="AY262" i="11"/>
  <c r="AY261" i="11"/>
  <c r="AY260" i="11"/>
  <c r="AY259" i="11"/>
  <c r="AY258" i="11"/>
  <c r="AY257" i="11"/>
  <c r="AY256" i="11"/>
  <c r="AY255" i="11"/>
  <c r="AY254" i="11"/>
  <c r="AY253" i="11"/>
  <c r="AY252" i="11"/>
  <c r="AY251" i="11"/>
  <c r="AY250" i="11"/>
  <c r="AY249" i="11"/>
  <c r="AY248" i="11"/>
  <c r="AY247" i="11"/>
  <c r="AY246" i="11"/>
  <c r="AY245" i="11"/>
  <c r="AY244" i="11"/>
  <c r="AY243" i="11"/>
  <c r="AY242" i="11"/>
  <c r="AY241" i="11"/>
  <c r="AY240" i="11"/>
  <c r="AY239" i="11"/>
  <c r="AY238" i="11"/>
  <c r="AY237" i="11"/>
  <c r="AY236" i="11"/>
  <c r="AY235" i="11"/>
  <c r="AY234" i="11"/>
  <c r="AY233" i="11"/>
  <c r="AY232" i="11"/>
  <c r="AY231" i="11"/>
  <c r="AY230" i="11"/>
  <c r="AY229" i="11"/>
  <c r="AY228" i="11"/>
  <c r="AY227" i="11"/>
  <c r="AY226" i="11"/>
  <c r="AY225" i="11"/>
  <c r="AY224" i="11"/>
  <c r="AY223" i="11"/>
  <c r="AY222" i="11"/>
  <c r="AY221" i="11"/>
  <c r="AY220" i="11"/>
  <c r="AY219" i="11"/>
  <c r="AY218" i="11"/>
  <c r="AY217" i="11"/>
  <c r="AY216" i="11"/>
  <c r="AY215" i="11"/>
  <c r="AY214" i="11"/>
  <c r="AY213" i="11"/>
  <c r="AY212" i="11"/>
  <c r="AY211" i="11"/>
  <c r="AY210" i="11"/>
  <c r="AY209" i="11"/>
  <c r="AY208" i="11"/>
  <c r="AY207" i="11"/>
  <c r="AY206" i="11"/>
  <c r="AY205" i="11"/>
  <c r="AY204" i="11"/>
  <c r="AY203" i="11"/>
  <c r="AY202" i="11"/>
  <c r="AY201" i="11"/>
  <c r="AY200" i="11"/>
  <c r="AY199" i="11"/>
  <c r="AY198" i="11"/>
  <c r="AY197" i="11"/>
  <c r="AY196" i="11"/>
  <c r="AY195" i="11"/>
  <c r="AY194" i="11"/>
  <c r="AY193" i="11"/>
  <c r="AY192" i="11"/>
  <c r="AY191" i="11"/>
  <c r="AY190" i="11"/>
  <c r="AY189" i="11"/>
  <c r="AY188" i="11"/>
  <c r="AY187" i="11"/>
  <c r="AY186" i="11"/>
  <c r="AY185" i="11"/>
  <c r="AY184" i="11"/>
  <c r="AY183" i="11"/>
  <c r="AY182" i="11"/>
  <c r="AY181" i="11"/>
  <c r="AY180" i="11"/>
  <c r="AY179" i="11"/>
  <c r="AY178" i="11"/>
  <c r="AY177" i="11"/>
  <c r="AY176" i="11"/>
  <c r="AY175" i="11"/>
  <c r="AY174" i="11"/>
  <c r="AY173" i="11"/>
  <c r="AY172" i="11"/>
  <c r="AY171" i="11"/>
  <c r="AY170" i="11"/>
  <c r="AY169" i="11"/>
  <c r="AY168" i="11"/>
  <c r="AY167" i="11"/>
  <c r="AY166" i="11"/>
  <c r="AY165" i="11"/>
  <c r="AY164" i="11"/>
  <c r="AY163" i="11"/>
  <c r="AY162" i="11"/>
  <c r="AY161" i="11"/>
  <c r="AY160" i="11"/>
  <c r="AY159" i="11"/>
  <c r="AY158" i="11"/>
  <c r="AY157" i="11"/>
  <c r="AY156" i="11"/>
  <c r="AY155" i="11"/>
  <c r="AY154" i="11"/>
  <c r="AY153" i="11"/>
  <c r="AY152" i="11"/>
  <c r="AY151" i="11"/>
  <c r="AY150" i="11"/>
  <c r="AY149" i="11"/>
  <c r="AY148" i="11"/>
  <c r="AY147" i="11"/>
  <c r="AY146" i="11"/>
  <c r="AY145" i="11"/>
  <c r="AY144" i="11"/>
  <c r="AY143" i="11"/>
  <c r="AY142" i="11"/>
  <c r="AY141" i="11"/>
  <c r="AY140" i="11"/>
  <c r="AY139" i="11"/>
  <c r="AY138" i="11"/>
  <c r="AY137" i="11"/>
  <c r="AY136" i="11"/>
  <c r="AY135" i="11"/>
  <c r="AY134" i="11"/>
  <c r="AY133" i="11"/>
  <c r="AY132" i="11"/>
  <c r="AY131" i="11"/>
  <c r="AY130" i="11"/>
  <c r="AY129" i="11"/>
  <c r="AY128" i="11"/>
  <c r="AY127" i="11"/>
  <c r="AY126" i="11"/>
  <c r="AY125" i="11"/>
  <c r="AY124" i="11"/>
  <c r="AY123" i="11"/>
  <c r="AY122" i="11"/>
  <c r="AY121" i="11"/>
  <c r="AY120" i="11"/>
  <c r="AY119" i="11"/>
  <c r="AY118" i="11"/>
  <c r="AY117" i="11"/>
  <c r="AY116" i="11"/>
  <c r="AY115" i="11"/>
  <c r="AY114" i="11"/>
  <c r="AY113" i="11"/>
  <c r="AY112" i="11"/>
  <c r="AY111" i="11"/>
  <c r="AY110" i="11"/>
  <c r="AY109" i="11"/>
  <c r="AY108" i="11"/>
  <c r="AY107" i="11"/>
  <c r="AY106" i="11"/>
  <c r="AY105" i="11"/>
  <c r="AY104" i="11"/>
  <c r="AY103" i="11"/>
  <c r="AY102" i="11"/>
  <c r="AY101" i="11"/>
  <c r="AY100" i="11"/>
  <c r="AY99" i="11"/>
  <c r="AY98" i="11"/>
  <c r="AY97" i="11"/>
  <c r="AY96" i="11"/>
  <c r="AY95" i="11"/>
  <c r="AY94" i="11"/>
  <c r="AY93" i="11"/>
  <c r="AY92" i="11"/>
  <c r="AY91" i="11"/>
  <c r="AY90" i="11"/>
  <c r="AY89" i="11"/>
  <c r="AY88" i="11"/>
  <c r="AY87" i="11"/>
  <c r="AY86" i="11"/>
  <c r="AY85" i="11"/>
  <c r="AY84" i="11"/>
  <c r="AY83" i="11"/>
  <c r="AY82" i="11"/>
  <c r="AY81" i="11"/>
  <c r="AY80" i="11"/>
  <c r="AY79" i="11"/>
  <c r="AY78" i="11"/>
  <c r="AY77" i="11"/>
  <c r="AY76" i="11"/>
  <c r="AY75" i="11"/>
  <c r="AY74" i="11"/>
  <c r="AY73" i="11"/>
  <c r="AY72" i="11"/>
  <c r="AY71" i="11"/>
  <c r="AY70" i="11"/>
  <c r="AY69" i="11"/>
  <c r="AY68" i="11"/>
  <c r="AY67" i="11"/>
  <c r="AY66" i="11"/>
  <c r="AY65" i="11"/>
  <c r="AY64" i="11"/>
  <c r="AY63" i="11"/>
  <c r="AY62" i="11"/>
  <c r="AY61" i="11"/>
  <c r="AY60" i="11"/>
  <c r="AY59" i="11"/>
  <c r="AY58" i="11"/>
  <c r="AY57" i="11"/>
  <c r="AY56" i="11"/>
  <c r="AY55" i="11"/>
  <c r="AY54" i="11"/>
  <c r="AY53" i="11"/>
  <c r="AY52" i="11"/>
  <c r="AY51" i="11"/>
  <c r="AY50" i="11"/>
  <c r="AY49" i="11"/>
  <c r="AY48" i="11"/>
  <c r="AY47" i="11"/>
  <c r="AY46" i="11"/>
  <c r="AY45" i="11"/>
  <c r="AY44" i="11"/>
  <c r="AY43" i="11"/>
  <c r="AY42" i="11"/>
  <c r="AY41" i="11"/>
  <c r="AY40" i="11"/>
  <c r="AY39" i="11"/>
  <c r="AY38" i="11"/>
  <c r="AY37" i="11"/>
  <c r="AY36" i="11"/>
  <c r="AY35" i="11"/>
  <c r="AY34" i="11"/>
  <c r="AY33" i="11"/>
  <c r="AY32" i="11"/>
  <c r="AY31" i="11"/>
  <c r="AY30" i="11"/>
  <c r="AY29" i="11"/>
  <c r="AY28" i="11"/>
  <c r="AY27" i="11"/>
  <c r="AY26" i="11"/>
  <c r="AY25" i="11"/>
  <c r="AY24" i="11"/>
  <c r="AY23" i="11"/>
  <c r="AY22" i="11"/>
  <c r="AY21" i="11"/>
  <c r="AY20" i="11"/>
  <c r="AY19" i="11"/>
  <c r="AY18" i="11"/>
  <c r="AY17" i="11"/>
  <c r="AY16" i="11"/>
  <c r="AY15" i="11"/>
  <c r="AY14" i="11"/>
  <c r="AY13" i="11"/>
  <c r="AY12" i="11"/>
  <c r="AY11" i="11"/>
  <c r="AY10" i="11"/>
  <c r="AY9" i="11"/>
  <c r="B304" i="11"/>
  <c r="B303" i="11"/>
  <c r="Z298" i="11"/>
  <c r="X298" i="11"/>
  <c r="V298" i="11"/>
  <c r="T298" i="11"/>
  <c r="R298" i="11"/>
  <c r="P298" i="11"/>
  <c r="N298" i="11"/>
  <c r="L298" i="11"/>
  <c r="F298" i="11"/>
  <c r="J298" i="11" s="1"/>
  <c r="Z297" i="11"/>
  <c r="X297" i="11"/>
  <c r="V297" i="11"/>
  <c r="T297" i="11"/>
  <c r="R297" i="11"/>
  <c r="P297" i="11"/>
  <c r="N297" i="11"/>
  <c r="L297" i="11"/>
  <c r="F297" i="11"/>
  <c r="J297" i="11" s="1"/>
  <c r="Z296" i="11"/>
  <c r="X296" i="11"/>
  <c r="V296" i="11"/>
  <c r="T296" i="11"/>
  <c r="R296" i="11"/>
  <c r="P296" i="11"/>
  <c r="N296" i="11"/>
  <c r="L296" i="11"/>
  <c r="F296" i="11"/>
  <c r="J296" i="11" s="1"/>
  <c r="AX295" i="11"/>
  <c r="Z295" i="11"/>
  <c r="X295" i="11"/>
  <c r="V295" i="11"/>
  <c r="T295" i="11"/>
  <c r="R295" i="11"/>
  <c r="P295" i="11"/>
  <c r="N295" i="11"/>
  <c r="L295" i="11"/>
  <c r="F295" i="11"/>
  <c r="J295" i="11" s="1"/>
  <c r="Z294" i="11"/>
  <c r="X294" i="11"/>
  <c r="V294" i="11"/>
  <c r="T294" i="11"/>
  <c r="R294" i="11"/>
  <c r="P294" i="11"/>
  <c r="N294" i="11"/>
  <c r="L294" i="11"/>
  <c r="F294" i="11"/>
  <c r="J294" i="11" s="1"/>
  <c r="Z293" i="11"/>
  <c r="X293" i="11"/>
  <c r="V293" i="11"/>
  <c r="T293" i="11"/>
  <c r="R293" i="11"/>
  <c r="P293" i="11"/>
  <c r="N293" i="11"/>
  <c r="L293" i="11"/>
  <c r="F293" i="11"/>
  <c r="J293" i="11" s="1"/>
  <c r="Z292" i="11"/>
  <c r="X292" i="11"/>
  <c r="V292" i="11"/>
  <c r="T292" i="11"/>
  <c r="R292" i="11"/>
  <c r="P292" i="11"/>
  <c r="N292" i="11"/>
  <c r="L292" i="11"/>
  <c r="F292" i="11"/>
  <c r="J292" i="11" s="1"/>
  <c r="Z291" i="11"/>
  <c r="X291" i="11"/>
  <c r="V291" i="11"/>
  <c r="T291" i="11"/>
  <c r="R291" i="11"/>
  <c r="P291" i="11"/>
  <c r="N291" i="11"/>
  <c r="L291" i="11"/>
  <c r="F291" i="11"/>
  <c r="J291" i="11" s="1"/>
  <c r="Z290" i="11"/>
  <c r="X290" i="11"/>
  <c r="V290" i="11"/>
  <c r="T290" i="11"/>
  <c r="R290" i="11"/>
  <c r="P290" i="11"/>
  <c r="N290" i="11"/>
  <c r="L290" i="11"/>
  <c r="F290" i="11"/>
  <c r="J290" i="11" s="1"/>
  <c r="Z289" i="11"/>
  <c r="X289" i="11"/>
  <c r="V289" i="11"/>
  <c r="T289" i="11"/>
  <c r="R289" i="11"/>
  <c r="P289" i="11"/>
  <c r="N289" i="11"/>
  <c r="L289" i="11"/>
  <c r="F289" i="11"/>
  <c r="J289" i="11" s="1"/>
  <c r="Z288" i="11"/>
  <c r="X288" i="11"/>
  <c r="V288" i="11"/>
  <c r="T288" i="11"/>
  <c r="R288" i="11"/>
  <c r="P288" i="11"/>
  <c r="N288" i="11"/>
  <c r="L288" i="11"/>
  <c r="F288" i="11"/>
  <c r="J288" i="11" s="1"/>
  <c r="Z287" i="11"/>
  <c r="X287" i="11"/>
  <c r="V287" i="11"/>
  <c r="T287" i="11"/>
  <c r="R287" i="11"/>
  <c r="P287" i="11"/>
  <c r="N287" i="11"/>
  <c r="L287" i="11"/>
  <c r="F287" i="11"/>
  <c r="J287" i="11" s="1"/>
  <c r="Z286" i="11"/>
  <c r="X286" i="11"/>
  <c r="V286" i="11"/>
  <c r="T286" i="11"/>
  <c r="R286" i="11"/>
  <c r="P286" i="11"/>
  <c r="N286" i="11"/>
  <c r="L286" i="11"/>
  <c r="F286" i="11"/>
  <c r="J286" i="11" s="1"/>
  <c r="Z285" i="11"/>
  <c r="X285" i="11"/>
  <c r="V285" i="11"/>
  <c r="T285" i="11"/>
  <c r="R285" i="11"/>
  <c r="P285" i="11"/>
  <c r="N285" i="11"/>
  <c r="L285" i="11"/>
  <c r="F285" i="11"/>
  <c r="J285" i="11" s="1"/>
  <c r="Z284" i="11"/>
  <c r="X284" i="11"/>
  <c r="V284" i="11"/>
  <c r="T284" i="11"/>
  <c r="R284" i="11"/>
  <c r="P284" i="11"/>
  <c r="N284" i="11"/>
  <c r="L284" i="11"/>
  <c r="F284" i="11"/>
  <c r="J284" i="11" s="1"/>
  <c r="AX283" i="11"/>
  <c r="AT283" i="11"/>
  <c r="AR283" i="11"/>
  <c r="AP283" i="11"/>
  <c r="AN283" i="11"/>
  <c r="AL283" i="11"/>
  <c r="AJ283" i="11"/>
  <c r="AH283" i="11"/>
  <c r="AF283" i="11"/>
  <c r="AD283" i="11"/>
  <c r="Z283" i="11"/>
  <c r="X283" i="11"/>
  <c r="V283" i="11"/>
  <c r="T283" i="11"/>
  <c r="R283" i="11"/>
  <c r="P283" i="11"/>
  <c r="N283" i="11"/>
  <c r="L283" i="11"/>
  <c r="F283" i="11"/>
  <c r="J283" i="11" s="1"/>
  <c r="F278" i="11"/>
  <c r="L277" i="11"/>
  <c r="F277" i="11"/>
  <c r="L276" i="11"/>
  <c r="F276" i="11"/>
  <c r="J276" i="11" s="1"/>
  <c r="L275" i="11"/>
  <c r="F275" i="11"/>
  <c r="J275" i="11" s="1"/>
  <c r="L274" i="11"/>
  <c r="F274" i="11"/>
  <c r="J274" i="11" s="1"/>
  <c r="L273" i="11"/>
  <c r="F273" i="11"/>
  <c r="J273" i="11" s="1"/>
  <c r="L272" i="11"/>
  <c r="F272" i="11"/>
  <c r="J272" i="11" s="1"/>
  <c r="L271" i="11"/>
  <c r="F271" i="11"/>
  <c r="J271" i="11" s="1"/>
  <c r="L270" i="11"/>
  <c r="F270" i="11"/>
  <c r="J270" i="11" s="1"/>
  <c r="L269" i="11"/>
  <c r="F269" i="11"/>
  <c r="J269" i="11" s="1"/>
  <c r="L268" i="11"/>
  <c r="F268" i="11"/>
  <c r="J268" i="11" s="1"/>
  <c r="L267" i="11"/>
  <c r="F267" i="11"/>
  <c r="J267" i="11" s="1"/>
  <c r="L266" i="11"/>
  <c r="F266" i="11"/>
  <c r="J266" i="11" s="1"/>
  <c r="L265" i="11"/>
  <c r="F265" i="11"/>
  <c r="J265" i="11" s="1"/>
  <c r="L264" i="11"/>
  <c r="F264" i="11"/>
  <c r="J264" i="11" s="1"/>
  <c r="L263" i="11"/>
  <c r="F263" i="11"/>
  <c r="J263" i="11" s="1"/>
  <c r="L262" i="11"/>
  <c r="F262" i="11"/>
  <c r="J262" i="11" s="1"/>
  <c r="L261" i="11"/>
  <c r="F261" i="11"/>
  <c r="J261" i="11" s="1"/>
  <c r="L260" i="11"/>
  <c r="F260" i="11"/>
  <c r="J260" i="11" s="1"/>
  <c r="L259" i="11"/>
  <c r="F259" i="11"/>
  <c r="J259" i="11" s="1"/>
  <c r="L258" i="11"/>
  <c r="F258" i="11"/>
  <c r="J258" i="11" s="1"/>
  <c r="L257" i="11"/>
  <c r="F257" i="11"/>
  <c r="J257" i="11" s="1"/>
  <c r="L256" i="11"/>
  <c r="F256" i="11"/>
  <c r="J256" i="11" s="1"/>
  <c r="L255" i="11"/>
  <c r="F255" i="11"/>
  <c r="J255" i="11" s="1"/>
  <c r="L254" i="11"/>
  <c r="F254" i="11"/>
  <c r="J254" i="11" s="1"/>
  <c r="L253" i="11"/>
  <c r="F253" i="11"/>
  <c r="J253" i="11" s="1"/>
  <c r="L252" i="11"/>
  <c r="F252" i="11"/>
  <c r="J252" i="11" s="1"/>
  <c r="L251" i="11"/>
  <c r="F251" i="11"/>
  <c r="J251" i="11" s="1"/>
  <c r="L250" i="11"/>
  <c r="F250" i="11"/>
  <c r="J250" i="11" s="1"/>
  <c r="L249" i="11"/>
  <c r="F249" i="11"/>
  <c r="J249" i="11" s="1"/>
  <c r="L248" i="11"/>
  <c r="F248" i="11"/>
  <c r="J248" i="11" s="1"/>
  <c r="L247" i="11"/>
  <c r="F247" i="11"/>
  <c r="J247" i="11" s="1"/>
  <c r="L246" i="11"/>
  <c r="F246" i="11"/>
  <c r="J246" i="11" s="1"/>
  <c r="L245" i="11"/>
  <c r="F245" i="11"/>
  <c r="J245" i="11" s="1"/>
  <c r="L244" i="11"/>
  <c r="F244" i="11"/>
  <c r="J244" i="11" s="1"/>
  <c r="L243" i="11"/>
  <c r="F243" i="11"/>
  <c r="J243" i="11" s="1"/>
  <c r="L242" i="11"/>
  <c r="F242" i="11"/>
  <c r="J242" i="11" s="1"/>
  <c r="L241" i="11"/>
  <c r="F241" i="11"/>
  <c r="J241" i="11" s="1"/>
  <c r="L240" i="11"/>
  <c r="F240" i="11"/>
  <c r="J240" i="11" s="1"/>
  <c r="L239" i="11"/>
  <c r="F239" i="11"/>
  <c r="J239" i="11" s="1"/>
  <c r="L238" i="11"/>
  <c r="F238" i="11"/>
  <c r="J238" i="11" s="1"/>
  <c r="L237" i="11"/>
  <c r="J237" i="11"/>
  <c r="F237" i="11"/>
  <c r="L236" i="11"/>
  <c r="F236" i="11"/>
  <c r="J236" i="11" s="1"/>
  <c r="L235" i="11"/>
  <c r="F235" i="11"/>
  <c r="J235" i="11" s="1"/>
  <c r="L234" i="11"/>
  <c r="F234" i="11"/>
  <c r="J234" i="11" s="1"/>
  <c r="L233" i="11"/>
  <c r="F233" i="11"/>
  <c r="J233" i="11" s="1"/>
  <c r="L232" i="11"/>
  <c r="F232" i="11"/>
  <c r="J232" i="11" s="1"/>
  <c r="L231" i="11"/>
  <c r="F231" i="11"/>
  <c r="J231" i="11" s="1"/>
  <c r="L230" i="11"/>
  <c r="F230" i="11"/>
  <c r="J230" i="11" s="1"/>
  <c r="L229" i="11"/>
  <c r="F229" i="11"/>
  <c r="J229" i="11" s="1"/>
  <c r="L228" i="11"/>
  <c r="F228" i="11"/>
  <c r="J228" i="11" s="1"/>
  <c r="L227" i="11"/>
  <c r="F227" i="11"/>
  <c r="J227" i="11" s="1"/>
  <c r="L226" i="11"/>
  <c r="F226" i="11"/>
  <c r="J226" i="11" s="1"/>
  <c r="L225" i="11"/>
  <c r="F225" i="11"/>
  <c r="J225" i="11" s="1"/>
  <c r="N224" i="11"/>
  <c r="L224" i="11"/>
  <c r="F224" i="11"/>
  <c r="J224" i="11" s="1"/>
  <c r="L223" i="11"/>
  <c r="F223" i="11"/>
  <c r="J223" i="11" s="1"/>
  <c r="L222" i="11"/>
  <c r="F222" i="11"/>
  <c r="J222" i="11" s="1"/>
  <c r="L221" i="11"/>
  <c r="F221" i="11"/>
  <c r="J221" i="11" s="1"/>
  <c r="L220" i="11"/>
  <c r="J220" i="11"/>
  <c r="F220" i="11"/>
  <c r="L219" i="11"/>
  <c r="F219" i="11"/>
  <c r="J219" i="11" s="1"/>
  <c r="L218" i="11"/>
  <c r="F218" i="11"/>
  <c r="J218" i="11" s="1"/>
  <c r="L217" i="11"/>
  <c r="J217" i="11"/>
  <c r="F217" i="11"/>
  <c r="L216" i="11"/>
  <c r="F216" i="11"/>
  <c r="J216" i="11" s="1"/>
  <c r="L215" i="11"/>
  <c r="F215" i="11"/>
  <c r="J215" i="11" s="1"/>
  <c r="L214" i="11"/>
  <c r="F214" i="11"/>
  <c r="J214" i="11" s="1"/>
  <c r="L213" i="11"/>
  <c r="F213" i="11"/>
  <c r="J213" i="11" s="1"/>
  <c r="L212" i="11"/>
  <c r="F212" i="11"/>
  <c r="J212" i="11" s="1"/>
  <c r="L211" i="11"/>
  <c r="F211" i="11"/>
  <c r="J211" i="11" s="1"/>
  <c r="L210" i="11"/>
  <c r="F210" i="11"/>
  <c r="J210" i="11" s="1"/>
  <c r="L209" i="11"/>
  <c r="F209" i="11"/>
  <c r="J209" i="11" s="1"/>
  <c r="L208" i="11"/>
  <c r="F208" i="11"/>
  <c r="J208" i="11" s="1"/>
  <c r="L207" i="11"/>
  <c r="F207" i="11"/>
  <c r="J207" i="11" s="1"/>
  <c r="L206" i="11"/>
  <c r="F206" i="11"/>
  <c r="J206" i="11" s="1"/>
  <c r="L205" i="11"/>
  <c r="J205" i="11"/>
  <c r="F205" i="11"/>
  <c r="L204" i="11"/>
  <c r="F204" i="11"/>
  <c r="J204" i="11" s="1"/>
  <c r="L203" i="11"/>
  <c r="F203" i="11"/>
  <c r="J203" i="11" s="1"/>
  <c r="L202" i="11"/>
  <c r="F202" i="11"/>
  <c r="J202" i="11" s="1"/>
  <c r="L201" i="11"/>
  <c r="F201" i="11"/>
  <c r="J201" i="11" s="1"/>
  <c r="L200" i="11"/>
  <c r="F200" i="11"/>
  <c r="J200" i="11" s="1"/>
  <c r="L199" i="11"/>
  <c r="F199" i="11"/>
  <c r="J199" i="11" s="1"/>
  <c r="L198" i="11"/>
  <c r="F198" i="11"/>
  <c r="J198" i="11" s="1"/>
  <c r="L197" i="11"/>
  <c r="F197" i="11"/>
  <c r="J197" i="11" s="1"/>
  <c r="L196" i="11"/>
  <c r="F196" i="11"/>
  <c r="J196" i="11" s="1"/>
  <c r="L195" i="11"/>
  <c r="F195" i="11"/>
  <c r="J195" i="11" s="1"/>
  <c r="L194" i="11"/>
  <c r="F194" i="11"/>
  <c r="J194" i="11" s="1"/>
  <c r="L193" i="11"/>
  <c r="F193" i="11"/>
  <c r="J193" i="11" s="1"/>
  <c r="L192" i="11"/>
  <c r="F192" i="11"/>
  <c r="J192" i="11" s="1"/>
  <c r="L191" i="11"/>
  <c r="F191" i="11"/>
  <c r="J191" i="11" s="1"/>
  <c r="L190" i="11"/>
  <c r="F190" i="11"/>
  <c r="J190" i="11" s="1"/>
  <c r="L189" i="11"/>
  <c r="J189" i="11"/>
  <c r="F189" i="11"/>
  <c r="L188" i="11"/>
  <c r="F188" i="11"/>
  <c r="J188" i="11" s="1"/>
  <c r="L187" i="11"/>
  <c r="F187" i="11"/>
  <c r="J187" i="11" s="1"/>
  <c r="L186" i="11"/>
  <c r="J186" i="11"/>
  <c r="F186" i="11"/>
  <c r="L185" i="11"/>
  <c r="F185" i="11"/>
  <c r="J185" i="11" s="1"/>
  <c r="L184" i="11"/>
  <c r="F184" i="11"/>
  <c r="J184" i="11" s="1"/>
  <c r="L183" i="11"/>
  <c r="F183" i="11"/>
  <c r="J183" i="11" s="1"/>
  <c r="L182" i="11"/>
  <c r="F182" i="11"/>
  <c r="J182" i="11" s="1"/>
  <c r="L181" i="11"/>
  <c r="F181" i="11"/>
  <c r="J181" i="11" s="1"/>
  <c r="L180" i="11"/>
  <c r="F180" i="11"/>
  <c r="J180" i="11" s="1"/>
  <c r="L179" i="11"/>
  <c r="F179" i="11"/>
  <c r="J179" i="11" s="1"/>
  <c r="L178" i="11"/>
  <c r="J178" i="11"/>
  <c r="F178" i="11"/>
  <c r="L177" i="11"/>
  <c r="F177" i="11"/>
  <c r="J177" i="11" s="1"/>
  <c r="L176" i="11"/>
  <c r="J176" i="11"/>
  <c r="F176" i="11"/>
  <c r="L175" i="11"/>
  <c r="F175" i="11"/>
  <c r="J175" i="11" s="1"/>
  <c r="L174" i="11"/>
  <c r="F174" i="11"/>
  <c r="J174" i="11" s="1"/>
  <c r="L173" i="11"/>
  <c r="F173" i="11"/>
  <c r="J173" i="11" s="1"/>
  <c r="L172" i="11"/>
  <c r="F172" i="11"/>
  <c r="J172" i="11" s="1"/>
  <c r="L171" i="11"/>
  <c r="F171" i="11"/>
  <c r="J171" i="11" s="1"/>
  <c r="I170" i="11"/>
  <c r="L170" i="11" s="1"/>
  <c r="F170" i="11"/>
  <c r="J170" i="11" s="1"/>
  <c r="L169" i="11"/>
  <c r="F169" i="11"/>
  <c r="J169" i="11" s="1"/>
  <c r="L168" i="11"/>
  <c r="F168" i="11"/>
  <c r="J168" i="11" s="1"/>
  <c r="L167" i="11"/>
  <c r="F167" i="11"/>
  <c r="J167" i="11" s="1"/>
  <c r="L166" i="11"/>
  <c r="F166" i="11"/>
  <c r="J166" i="11" s="1"/>
  <c r="L165" i="11"/>
  <c r="F165" i="11"/>
  <c r="J165" i="11" s="1"/>
  <c r="L164" i="11"/>
  <c r="F164" i="11"/>
  <c r="J164" i="11" s="1"/>
  <c r="L163" i="11"/>
  <c r="F163" i="11"/>
  <c r="L162" i="11"/>
  <c r="F162" i="11"/>
  <c r="J162" i="11" s="1"/>
  <c r="L161" i="11"/>
  <c r="F161" i="11"/>
  <c r="J161" i="11" s="1"/>
  <c r="L160" i="11"/>
  <c r="F160" i="11"/>
  <c r="J160" i="11" s="1"/>
  <c r="L159" i="11"/>
  <c r="F159" i="11"/>
  <c r="J159" i="11" s="1"/>
  <c r="L158" i="11"/>
  <c r="F158" i="11"/>
  <c r="J158" i="11" s="1"/>
  <c r="L157" i="11"/>
  <c r="F157" i="11"/>
  <c r="J157" i="11" s="1"/>
  <c r="L156" i="11"/>
  <c r="F156" i="11"/>
  <c r="J156" i="11" s="1"/>
  <c r="L155" i="11"/>
  <c r="F155" i="11"/>
  <c r="J155" i="11" s="1"/>
  <c r="L154" i="11"/>
  <c r="F154" i="11"/>
  <c r="J154" i="11" s="1"/>
  <c r="L153" i="11"/>
  <c r="F153" i="11"/>
  <c r="J153" i="11" s="1"/>
  <c r="L152" i="11"/>
  <c r="F152" i="11"/>
  <c r="J152" i="11" s="1"/>
  <c r="L151" i="11"/>
  <c r="F151" i="11"/>
  <c r="J151" i="11" s="1"/>
  <c r="L150" i="11"/>
  <c r="F150" i="11"/>
  <c r="J150" i="11" s="1"/>
  <c r="L149" i="11"/>
  <c r="F149" i="11"/>
  <c r="J149" i="11" s="1"/>
  <c r="L148" i="11"/>
  <c r="F148" i="11"/>
  <c r="J148" i="11" s="1"/>
  <c r="L147" i="11"/>
  <c r="F147" i="11"/>
  <c r="J147" i="11" s="1"/>
  <c r="L146" i="11"/>
  <c r="J146" i="11"/>
  <c r="F146" i="11"/>
  <c r="L145" i="11"/>
  <c r="J145" i="11"/>
  <c r="F145" i="11"/>
  <c r="L144" i="11"/>
  <c r="F144" i="11"/>
  <c r="J144" i="11" s="1"/>
  <c r="L143" i="11"/>
  <c r="F143" i="11"/>
  <c r="J143" i="11" s="1"/>
  <c r="L142" i="11"/>
  <c r="F142" i="11"/>
  <c r="J142" i="11" s="1"/>
  <c r="AB141" i="11"/>
  <c r="L141" i="11"/>
  <c r="F141" i="11"/>
  <c r="J141" i="11" s="1"/>
  <c r="L140" i="11"/>
  <c r="F140" i="11"/>
  <c r="J140" i="11" s="1"/>
  <c r="L139" i="11"/>
  <c r="F139" i="11"/>
  <c r="J139" i="11" s="1"/>
  <c r="L138" i="11"/>
  <c r="F138" i="11"/>
  <c r="J138" i="11" s="1"/>
  <c r="L137" i="11"/>
  <c r="F137" i="11"/>
  <c r="J137" i="11" s="1"/>
  <c r="L136" i="11"/>
  <c r="F136" i="11"/>
  <c r="J136" i="11" s="1"/>
  <c r="AL135" i="11"/>
  <c r="AJ135" i="11"/>
  <c r="L135" i="11"/>
  <c r="F135" i="11"/>
  <c r="J135" i="11" s="1"/>
  <c r="L134" i="11"/>
  <c r="F134" i="11"/>
  <c r="J134" i="11" s="1"/>
  <c r="L133" i="11"/>
  <c r="F133" i="11"/>
  <c r="J133" i="11" s="1"/>
  <c r="L132" i="11"/>
  <c r="J132" i="11"/>
  <c r="F132" i="11"/>
  <c r="L131" i="11"/>
  <c r="F131" i="11"/>
  <c r="J131" i="11" s="1"/>
  <c r="L130" i="11"/>
  <c r="F130" i="11"/>
  <c r="J130" i="11" s="1"/>
  <c r="L129" i="11"/>
  <c r="F129" i="11"/>
  <c r="J129" i="11" s="1"/>
  <c r="L128" i="11"/>
  <c r="F128" i="11"/>
  <c r="J128" i="11" s="1"/>
  <c r="L127" i="11"/>
  <c r="F127" i="11"/>
  <c r="J127" i="11" s="1"/>
  <c r="L126" i="11"/>
  <c r="F126" i="11"/>
  <c r="J126" i="11" s="1"/>
  <c r="AR125" i="11"/>
  <c r="L125" i="11"/>
  <c r="F125" i="11"/>
  <c r="J125" i="11" s="1"/>
  <c r="L124" i="11"/>
  <c r="F124" i="11"/>
  <c r="J124" i="11" s="1"/>
  <c r="L123" i="11"/>
  <c r="F123" i="11"/>
  <c r="J123" i="11" s="1"/>
  <c r="AL122" i="11"/>
  <c r="L122" i="11"/>
  <c r="F122" i="11"/>
  <c r="J122" i="11" s="1"/>
  <c r="L121" i="11"/>
  <c r="F121" i="11"/>
  <c r="J121" i="11" s="1"/>
  <c r="AV120" i="11"/>
  <c r="AT120" i="11"/>
  <c r="L120" i="11"/>
  <c r="F120" i="11"/>
  <c r="J120" i="11" s="1"/>
  <c r="L119" i="11"/>
  <c r="F119" i="11"/>
  <c r="J119" i="11" s="1"/>
  <c r="L118" i="11"/>
  <c r="F118" i="11"/>
  <c r="J118" i="11" s="1"/>
  <c r="L117" i="11"/>
  <c r="J117" i="11"/>
  <c r="F117" i="11"/>
  <c r="L116" i="11"/>
  <c r="F116" i="11"/>
  <c r="J116" i="11" s="1"/>
  <c r="L115" i="11"/>
  <c r="F115" i="11"/>
  <c r="J115" i="11" s="1"/>
  <c r="L114" i="11"/>
  <c r="F114" i="11"/>
  <c r="J114" i="11" s="1"/>
  <c r="L113" i="11"/>
  <c r="F113" i="11"/>
  <c r="J113" i="11" s="1"/>
  <c r="L112" i="11"/>
  <c r="F112" i="11"/>
  <c r="J112" i="11" s="1"/>
  <c r="L111" i="11"/>
  <c r="F111" i="11"/>
  <c r="J111" i="11" s="1"/>
  <c r="L110" i="11"/>
  <c r="F110" i="11"/>
  <c r="J110" i="11" s="1"/>
  <c r="L109" i="11"/>
  <c r="F109" i="11"/>
  <c r="J109" i="11" s="1"/>
  <c r="L108" i="11"/>
  <c r="F108" i="11"/>
  <c r="J108" i="11" s="1"/>
  <c r="L107" i="11"/>
  <c r="F107" i="11"/>
  <c r="J107" i="11" s="1"/>
  <c r="L106" i="11"/>
  <c r="F106" i="11"/>
  <c r="J106" i="11" s="1"/>
  <c r="L105" i="11"/>
  <c r="F105" i="11"/>
  <c r="J105" i="11" s="1"/>
  <c r="L104" i="11"/>
  <c r="F104" i="11"/>
  <c r="J104" i="11" s="1"/>
  <c r="N103" i="11"/>
  <c r="L103" i="11"/>
  <c r="F103" i="11"/>
  <c r="J103" i="11" s="1"/>
  <c r="L102" i="11"/>
  <c r="F102" i="11"/>
  <c r="J102" i="11" s="1"/>
  <c r="AJ101" i="11"/>
  <c r="L101" i="11"/>
  <c r="J101" i="11"/>
  <c r="F101" i="11"/>
  <c r="L100" i="11"/>
  <c r="F100" i="11"/>
  <c r="J100" i="11" s="1"/>
  <c r="L99" i="11"/>
  <c r="F99" i="11"/>
  <c r="J99" i="11" s="1"/>
  <c r="L98" i="11"/>
  <c r="F98" i="11"/>
  <c r="J98" i="11" s="1"/>
  <c r="L97" i="11"/>
  <c r="F97" i="11"/>
  <c r="J97" i="11" s="1"/>
  <c r="L96" i="11"/>
  <c r="F96" i="11"/>
  <c r="J96" i="11" s="1"/>
  <c r="P95" i="11"/>
  <c r="N95" i="11"/>
  <c r="L95" i="11"/>
  <c r="F95" i="11"/>
  <c r="J95" i="11" s="1"/>
  <c r="L94" i="11"/>
  <c r="F94" i="11"/>
  <c r="J94" i="11" s="1"/>
  <c r="L93" i="11"/>
  <c r="F93" i="11"/>
  <c r="J93" i="11" s="1"/>
  <c r="L92" i="11"/>
  <c r="F92" i="11"/>
  <c r="J92" i="11" s="1"/>
  <c r="AT91" i="11"/>
  <c r="L91" i="11"/>
  <c r="J91" i="11"/>
  <c r="F91" i="11"/>
  <c r="I90" i="11"/>
  <c r="F90" i="11"/>
  <c r="J90" i="11" s="1"/>
  <c r="L89" i="11"/>
  <c r="J89" i="11"/>
  <c r="F89" i="11"/>
  <c r="L88" i="11"/>
  <c r="F88" i="11"/>
  <c r="J88" i="11" s="1"/>
  <c r="AT87" i="11"/>
  <c r="P87" i="11"/>
  <c r="L87" i="11"/>
  <c r="F87" i="11"/>
  <c r="J87" i="11" s="1"/>
  <c r="L86" i="11"/>
  <c r="F86" i="11"/>
  <c r="J86" i="11" s="1"/>
  <c r="AP85" i="11"/>
  <c r="L85" i="11"/>
  <c r="F85" i="11"/>
  <c r="J85" i="11" s="1"/>
  <c r="L84" i="11"/>
  <c r="F84" i="11"/>
  <c r="J84" i="11" s="1"/>
  <c r="L83" i="11"/>
  <c r="J83" i="11"/>
  <c r="F83" i="11"/>
  <c r="AR82" i="11"/>
  <c r="L82" i="11"/>
  <c r="J82" i="11"/>
  <c r="F82" i="11"/>
  <c r="AL81" i="11"/>
  <c r="AJ81" i="11"/>
  <c r="L81" i="11"/>
  <c r="F81" i="11"/>
  <c r="J81" i="11" s="1"/>
  <c r="L80" i="11"/>
  <c r="F80" i="11"/>
  <c r="J80" i="11" s="1"/>
  <c r="L79" i="11"/>
  <c r="F79" i="11"/>
  <c r="J79" i="11" s="1"/>
  <c r="L78" i="11"/>
  <c r="F78" i="11"/>
  <c r="J78" i="11" s="1"/>
  <c r="AL77" i="11"/>
  <c r="L77" i="11"/>
  <c r="F77" i="11"/>
  <c r="J77" i="11" s="1"/>
  <c r="P76" i="11"/>
  <c r="N76" i="11"/>
  <c r="L76" i="11"/>
  <c r="F76" i="11"/>
  <c r="J76" i="11" s="1"/>
  <c r="L75" i="11"/>
  <c r="F75" i="11"/>
  <c r="J75" i="11" s="1"/>
  <c r="X74" i="11"/>
  <c r="V74" i="11"/>
  <c r="T74" i="11"/>
  <c r="L74" i="11"/>
  <c r="F74" i="11"/>
  <c r="J74" i="11" s="1"/>
  <c r="L73" i="11"/>
  <c r="F73" i="11"/>
  <c r="J73" i="11" s="1"/>
  <c r="L72" i="11"/>
  <c r="F72" i="11"/>
  <c r="J72" i="11" s="1"/>
  <c r="L71" i="11"/>
  <c r="F71" i="11"/>
  <c r="J71" i="11" s="1"/>
  <c r="AJ70" i="11"/>
  <c r="L70" i="11"/>
  <c r="F70" i="11"/>
  <c r="J70" i="11" s="1"/>
  <c r="AJ69" i="11"/>
  <c r="L69" i="11"/>
  <c r="J69" i="11"/>
  <c r="F69" i="11"/>
  <c r="L68" i="11"/>
  <c r="F68" i="11"/>
  <c r="J68" i="11" s="1"/>
  <c r="AV67" i="11"/>
  <c r="L67" i="11"/>
  <c r="J67" i="11"/>
  <c r="F67" i="11"/>
  <c r="L66" i="11"/>
  <c r="F66" i="11"/>
  <c r="J66" i="11" s="1"/>
  <c r="N65" i="11"/>
  <c r="L65" i="11"/>
  <c r="J65" i="11"/>
  <c r="F65" i="11"/>
  <c r="L64" i="11"/>
  <c r="F64" i="11"/>
  <c r="J64" i="11" s="1"/>
  <c r="L63" i="11"/>
  <c r="F63" i="11"/>
  <c r="J63" i="11" s="1"/>
  <c r="AV62" i="11"/>
  <c r="L62" i="11"/>
  <c r="F62" i="11"/>
  <c r="J62" i="11" s="1"/>
  <c r="X61" i="11"/>
  <c r="V61" i="11"/>
  <c r="L61" i="11"/>
  <c r="F61" i="11"/>
  <c r="J61" i="11" s="1"/>
  <c r="L60" i="11"/>
  <c r="F60" i="11"/>
  <c r="J60" i="11" s="1"/>
  <c r="L59" i="11"/>
  <c r="F59" i="11"/>
  <c r="J59" i="11" s="1"/>
  <c r="L58" i="11"/>
  <c r="F58" i="11"/>
  <c r="J58" i="11" s="1"/>
  <c r="AP57" i="11"/>
  <c r="L57" i="11"/>
  <c r="F57" i="11"/>
  <c r="J57" i="11" s="1"/>
  <c r="Z56" i="11"/>
  <c r="X56" i="11"/>
  <c r="L56" i="11"/>
  <c r="F56" i="11"/>
  <c r="J56" i="11" s="1"/>
  <c r="P55" i="11"/>
  <c r="L55" i="11"/>
  <c r="J55" i="11"/>
  <c r="F55" i="11"/>
  <c r="AT54" i="11"/>
  <c r="AN54" i="11"/>
  <c r="L54" i="11"/>
  <c r="F54" i="11"/>
  <c r="J54" i="11" s="1"/>
  <c r="L53" i="11"/>
  <c r="F53" i="11"/>
  <c r="J53" i="11" s="1"/>
  <c r="L52" i="11"/>
  <c r="F52" i="11"/>
  <c r="J52" i="11" s="1"/>
  <c r="AT51" i="11"/>
  <c r="AP51" i="11"/>
  <c r="L51" i="11"/>
  <c r="J51" i="11"/>
  <c r="F51" i="11"/>
  <c r="AL50" i="11"/>
  <c r="L50" i="11"/>
  <c r="F50" i="11"/>
  <c r="J50" i="11" s="1"/>
  <c r="AV49" i="11"/>
  <c r="L49" i="11"/>
  <c r="F49" i="11"/>
  <c r="J49" i="11" s="1"/>
  <c r="AL48" i="11"/>
  <c r="L48" i="11"/>
  <c r="F48" i="11"/>
  <c r="J48" i="11" s="1"/>
  <c r="AT47" i="11"/>
  <c r="AL47" i="11"/>
  <c r="L47" i="11"/>
  <c r="J47" i="11"/>
  <c r="F47" i="11"/>
  <c r="AN46" i="11"/>
  <c r="L46" i="11"/>
  <c r="F46" i="11"/>
  <c r="J46" i="11" s="1"/>
  <c r="AN45" i="11"/>
  <c r="AL45" i="11"/>
  <c r="L45" i="11"/>
  <c r="J45" i="11"/>
  <c r="F45" i="11"/>
  <c r="AR44" i="11"/>
  <c r="L44" i="11"/>
  <c r="F44" i="11"/>
  <c r="J44" i="11" s="1"/>
  <c r="AT43" i="11"/>
  <c r="AR43" i="11"/>
  <c r="L43" i="11"/>
  <c r="F43" i="11"/>
  <c r="J43" i="11" s="1"/>
  <c r="AV42" i="11"/>
  <c r="L42" i="11"/>
  <c r="F42" i="11"/>
  <c r="J42" i="11" s="1"/>
  <c r="L41" i="11"/>
  <c r="F41" i="11"/>
  <c r="J41" i="11" s="1"/>
  <c r="AP40" i="11"/>
  <c r="L40" i="11"/>
  <c r="F40" i="11"/>
  <c r="J40" i="11" s="1"/>
  <c r="AV39" i="11"/>
  <c r="L39" i="11"/>
  <c r="F39" i="11"/>
  <c r="J39" i="11" s="1"/>
  <c r="AV38" i="11"/>
  <c r="L38" i="11"/>
  <c r="F38" i="11"/>
  <c r="J38" i="11" s="1"/>
  <c r="L37" i="11"/>
  <c r="F37" i="11"/>
  <c r="J37" i="11" s="1"/>
  <c r="AP36" i="11"/>
  <c r="AN36" i="11"/>
  <c r="L36" i="11"/>
  <c r="F36" i="11"/>
  <c r="J36" i="11" s="1"/>
  <c r="AP35" i="11"/>
  <c r="AN35" i="11"/>
  <c r="AL35" i="11"/>
  <c r="L35" i="11"/>
  <c r="F35" i="11"/>
  <c r="J35" i="11" s="1"/>
  <c r="AR34" i="11"/>
  <c r="AJ34" i="11"/>
  <c r="L34" i="11"/>
  <c r="F34" i="11"/>
  <c r="J34" i="11" s="1"/>
  <c r="AR33" i="11"/>
  <c r="AL33" i="11"/>
  <c r="L33" i="11"/>
  <c r="F33" i="11"/>
  <c r="J33" i="11" s="1"/>
  <c r="AP32" i="11"/>
  <c r="AN32" i="11"/>
  <c r="Z32" i="11"/>
  <c r="L32" i="11"/>
  <c r="F32" i="11"/>
  <c r="J32" i="11" s="1"/>
  <c r="AV31" i="11"/>
  <c r="AT31" i="11"/>
  <c r="L31" i="11"/>
  <c r="F31" i="11"/>
  <c r="J31" i="11" s="1"/>
  <c r="AV30" i="11"/>
  <c r="N30" i="11"/>
  <c r="L30" i="11"/>
  <c r="F30" i="11"/>
  <c r="L29" i="11"/>
  <c r="F29" i="11"/>
  <c r="J29" i="11" s="1"/>
  <c r="AD28" i="11"/>
  <c r="P28" i="11"/>
  <c r="L28" i="11"/>
  <c r="F28" i="11"/>
  <c r="J28" i="11" s="1"/>
  <c r="P27" i="11"/>
  <c r="L27" i="11"/>
  <c r="F27" i="11"/>
  <c r="J27" i="11" s="1"/>
  <c r="AP26" i="11"/>
  <c r="AN26" i="11"/>
  <c r="L26" i="11"/>
  <c r="J26" i="11"/>
  <c r="F26" i="11"/>
  <c r="L25" i="11"/>
  <c r="F25" i="11"/>
  <c r="J25" i="11" s="1"/>
  <c r="AT24" i="11"/>
  <c r="L24" i="11"/>
  <c r="F24" i="11"/>
  <c r="J24" i="11" s="1"/>
  <c r="AR23" i="11"/>
  <c r="P23" i="11"/>
  <c r="N23" i="11"/>
  <c r="L23" i="11"/>
  <c r="F23" i="11"/>
  <c r="J23" i="11" s="1"/>
  <c r="L22" i="11"/>
  <c r="F22" i="11"/>
  <c r="J22" i="11" s="1"/>
  <c r="AR21" i="11"/>
  <c r="AP21" i="11"/>
  <c r="AN21" i="11"/>
  <c r="L21" i="11"/>
  <c r="F21" i="11"/>
  <c r="J21" i="11" s="1"/>
  <c r="P20" i="11"/>
  <c r="N20" i="11"/>
  <c r="L20" i="11"/>
  <c r="F20" i="11"/>
  <c r="J20" i="11" s="1"/>
  <c r="AJ19" i="11"/>
  <c r="AD19" i="11"/>
  <c r="L19" i="11"/>
  <c r="F19" i="11"/>
  <c r="J19" i="11" s="1"/>
  <c r="AV18" i="11"/>
  <c r="AT18" i="11"/>
  <c r="L18" i="11"/>
  <c r="F18" i="11"/>
  <c r="J18" i="11" s="1"/>
  <c r="AV17" i="11"/>
  <c r="AP17" i="11"/>
  <c r="AL17" i="11"/>
  <c r="AJ17" i="11"/>
  <c r="AH17" i="11"/>
  <c r="L17" i="11"/>
  <c r="F17" i="11"/>
  <c r="J17" i="11" s="1"/>
  <c r="AL16" i="11"/>
  <c r="L16" i="11"/>
  <c r="F16" i="11"/>
  <c r="J16" i="11" s="1"/>
  <c r="AR15" i="11"/>
  <c r="AP15" i="11"/>
  <c r="L15" i="11"/>
  <c r="F15" i="11"/>
  <c r="J15" i="11" s="1"/>
  <c r="AR14" i="11"/>
  <c r="AL14" i="11"/>
  <c r="Z14" i="11"/>
  <c r="X14" i="11"/>
  <c r="V14" i="11"/>
  <c r="L14" i="11"/>
  <c r="F14" i="11"/>
  <c r="J14" i="11" s="1"/>
  <c r="X13" i="11"/>
  <c r="L13" i="11"/>
  <c r="F13" i="11"/>
  <c r="J13" i="11" s="1"/>
  <c r="AV12" i="11"/>
  <c r="AL12" i="11"/>
  <c r="AJ12" i="11"/>
  <c r="P12" i="11"/>
  <c r="L12" i="11"/>
  <c r="F12" i="11"/>
  <c r="J12" i="11" s="1"/>
  <c r="L11" i="11"/>
  <c r="F11" i="11"/>
  <c r="J11" i="11" s="1"/>
  <c r="AV10" i="11"/>
  <c r="AT10" i="11"/>
  <c r="AL10" i="11"/>
  <c r="AB10" i="11"/>
  <c r="Z10" i="11"/>
  <c r="L10" i="11"/>
  <c r="J10" i="11"/>
  <c r="F10" i="11"/>
  <c r="AR9" i="11"/>
  <c r="L9" i="11"/>
  <c r="F9" i="11"/>
  <c r="J9" i="11" s="1"/>
  <c r="AX8" i="11"/>
  <c r="AX78" i="11" s="1"/>
  <c r="AV8" i="11"/>
  <c r="AV33" i="11" s="1"/>
  <c r="AT8" i="11"/>
  <c r="AT119" i="11" s="1"/>
  <c r="AR8" i="11"/>
  <c r="AR202" i="11" s="1"/>
  <c r="AP8" i="11"/>
  <c r="AP202" i="11" s="1"/>
  <c r="AN8" i="11"/>
  <c r="AN167" i="11" s="1"/>
  <c r="AL8" i="11"/>
  <c r="AL173" i="11" s="1"/>
  <c r="AJ8" i="11"/>
  <c r="AJ167" i="11" s="1"/>
  <c r="AH8" i="11"/>
  <c r="AH64" i="11" s="1"/>
  <c r="AF8" i="11"/>
  <c r="AF23" i="11" s="1"/>
  <c r="AD8" i="11"/>
  <c r="AD86" i="11" s="1"/>
  <c r="AB8" i="11"/>
  <c r="AB74" i="11" s="1"/>
  <c r="Z8" i="11"/>
  <c r="Z74" i="11" s="1"/>
  <c r="X8" i="11"/>
  <c r="X9" i="11" s="1"/>
  <c r="V8" i="11"/>
  <c r="V79" i="11" s="1"/>
  <c r="T8" i="11"/>
  <c r="T76" i="11" s="1"/>
  <c r="R8" i="11"/>
  <c r="R87" i="11" s="1"/>
  <c r="P8" i="11"/>
  <c r="P44" i="11" s="1"/>
  <c r="N8" i="11"/>
  <c r="N116" i="11" s="1"/>
  <c r="N303" i="10"/>
  <c r="N302" i="10"/>
  <c r="N301" i="10"/>
  <c r="N300" i="10"/>
  <c r="N299" i="10"/>
  <c r="N298" i="10"/>
  <c r="N297" i="10"/>
  <c r="N296" i="10"/>
  <c r="N295" i="10"/>
  <c r="N294" i="10"/>
  <c r="N293" i="10"/>
  <c r="N292" i="10"/>
  <c r="N291" i="10"/>
  <c r="N290" i="10"/>
  <c r="N289" i="10"/>
  <c r="N288" i="10"/>
  <c r="CT278" i="10"/>
  <c r="CT277" i="10"/>
  <c r="CT275" i="10"/>
  <c r="CT274" i="10"/>
  <c r="CT273" i="10"/>
  <c r="CT272" i="10"/>
  <c r="CT271" i="10"/>
  <c r="CT270" i="10"/>
  <c r="CT269" i="10"/>
  <c r="CT268" i="10"/>
  <c r="CT267" i="10"/>
  <c r="CT266" i="10"/>
  <c r="CT264" i="10"/>
  <c r="CT263" i="10"/>
  <c r="CT262" i="10"/>
  <c r="CT261" i="10"/>
  <c r="CT260" i="10"/>
  <c r="CT259" i="10"/>
  <c r="CT258" i="10"/>
  <c r="CT257" i="10"/>
  <c r="CT256" i="10"/>
  <c r="CT255" i="10"/>
  <c r="CT254" i="10"/>
  <c r="CT253" i="10"/>
  <c r="CT252" i="10"/>
  <c r="CT251" i="10"/>
  <c r="CT250" i="10"/>
  <c r="CT249" i="10"/>
  <c r="CT248" i="10"/>
  <c r="CT247" i="10"/>
  <c r="CT246" i="10"/>
  <c r="CT245" i="10"/>
  <c r="CT244" i="10"/>
  <c r="CT243" i="10"/>
  <c r="CT242" i="10"/>
  <c r="CT241" i="10"/>
  <c r="CT240" i="10"/>
  <c r="CT239" i="10"/>
  <c r="CT238" i="10"/>
  <c r="CT237" i="10"/>
  <c r="CT236" i="10"/>
  <c r="CT235" i="10"/>
  <c r="CT234" i="10"/>
  <c r="CT233" i="10"/>
  <c r="CT232" i="10"/>
  <c r="CT231" i="10"/>
  <c r="CT230" i="10"/>
  <c r="CT229" i="10"/>
  <c r="CT228" i="10"/>
  <c r="CT227" i="10"/>
  <c r="CT226" i="10"/>
  <c r="CT225" i="10"/>
  <c r="CT224" i="10"/>
  <c r="CT223" i="10"/>
  <c r="CT222" i="10"/>
  <c r="CT221" i="10"/>
  <c r="CT220" i="10"/>
  <c r="CT219" i="10"/>
  <c r="K219" i="10"/>
  <c r="M218" i="10"/>
  <c r="CT218" i="10" s="1"/>
  <c r="K218" i="10"/>
  <c r="CT217" i="10"/>
  <c r="CT216" i="10"/>
  <c r="CT215" i="10"/>
  <c r="CT214" i="10"/>
  <c r="CT213" i="10"/>
  <c r="CT212" i="10"/>
  <c r="CT211" i="10"/>
  <c r="CT210" i="10"/>
  <c r="CT209" i="10"/>
  <c r="CT208" i="10"/>
  <c r="CT207" i="10"/>
  <c r="CT206" i="10"/>
  <c r="CT205" i="10"/>
  <c r="CT204" i="10"/>
  <c r="CT203" i="10"/>
  <c r="CT202" i="10"/>
  <c r="CT201" i="10"/>
  <c r="CT200" i="10"/>
  <c r="CT199" i="10"/>
  <c r="CT198" i="10"/>
  <c r="CT197" i="10"/>
  <c r="CT196" i="10"/>
  <c r="CT195" i="10"/>
  <c r="CT194" i="10"/>
  <c r="CT193" i="10"/>
  <c r="CT192" i="10"/>
  <c r="CT191" i="10"/>
  <c r="CT190" i="10"/>
  <c r="CT189" i="10"/>
  <c r="CT188" i="10"/>
  <c r="CT187" i="10"/>
  <c r="CT186" i="10"/>
  <c r="CT185" i="10"/>
  <c r="CT184" i="10"/>
  <c r="CT183" i="10"/>
  <c r="CT182" i="10"/>
  <c r="CT181" i="10"/>
  <c r="CT180" i="10"/>
  <c r="CT179" i="10"/>
  <c r="CT178" i="10"/>
  <c r="CT177" i="10"/>
  <c r="CT176" i="10"/>
  <c r="CT175" i="10"/>
  <c r="CT174" i="10"/>
  <c r="CT173" i="10"/>
  <c r="CT172" i="10"/>
  <c r="CT170" i="10"/>
  <c r="CT168" i="10"/>
  <c r="CT167" i="10"/>
  <c r="CT166" i="10"/>
  <c r="CT165" i="10"/>
  <c r="CT164" i="10"/>
  <c r="CT163" i="10"/>
  <c r="CT162" i="10"/>
  <c r="CT161" i="10"/>
  <c r="CT160" i="10"/>
  <c r="CT159" i="10"/>
  <c r="CT158" i="10"/>
  <c r="CT157" i="10"/>
  <c r="CT156" i="10"/>
  <c r="CT155" i="10"/>
  <c r="CT154" i="10"/>
  <c r="CT153" i="10"/>
  <c r="CT152" i="10"/>
  <c r="CT151" i="10"/>
  <c r="CT150" i="10"/>
  <c r="M150" i="10"/>
  <c r="CT149" i="10"/>
  <c r="CT148" i="10"/>
  <c r="CT147" i="10"/>
  <c r="CT146" i="10"/>
  <c r="CT145" i="10"/>
  <c r="CT144" i="10"/>
  <c r="CT143" i="10"/>
  <c r="CT142" i="10"/>
  <c r="CT141" i="10"/>
  <c r="CT140" i="10"/>
  <c r="CT139" i="10"/>
  <c r="CT138" i="10"/>
  <c r="CT137" i="10"/>
  <c r="CT136" i="10"/>
  <c r="CT135" i="10"/>
  <c r="CT134" i="10"/>
  <c r="CT133" i="10"/>
  <c r="CT132" i="10"/>
  <c r="K132" i="10"/>
  <c r="CT131" i="10"/>
  <c r="CT130" i="10"/>
  <c r="K129" i="10"/>
  <c r="CT129" i="10" s="1"/>
  <c r="CT128" i="10"/>
  <c r="CT127" i="10"/>
  <c r="CT126" i="10"/>
  <c r="CT125" i="10"/>
  <c r="CT124" i="10"/>
  <c r="CT123" i="10"/>
  <c r="CT122" i="10"/>
  <c r="CT121" i="10"/>
  <c r="CT120" i="10"/>
  <c r="CT119" i="10"/>
  <c r="CT118" i="10"/>
  <c r="CT117" i="10"/>
  <c r="CT116" i="10"/>
  <c r="CT115" i="10"/>
  <c r="CT114" i="10"/>
  <c r="CT113" i="10"/>
  <c r="CT112" i="10"/>
  <c r="CT111" i="10"/>
  <c r="CT110" i="10"/>
  <c r="CT109" i="10"/>
  <c r="CT108" i="10"/>
  <c r="CT107" i="10"/>
  <c r="CT106" i="10"/>
  <c r="CT105" i="10"/>
  <c r="CT104" i="10"/>
  <c r="CT103" i="10"/>
  <c r="CT102" i="10"/>
  <c r="CT101" i="10"/>
  <c r="CT100" i="10"/>
  <c r="CT99" i="10"/>
  <c r="CT98" i="10"/>
  <c r="CT97" i="10"/>
  <c r="CT96" i="10"/>
  <c r="CT95" i="10"/>
  <c r="CT94" i="10"/>
  <c r="CT93" i="10"/>
  <c r="CT92" i="10"/>
  <c r="CT91" i="10"/>
  <c r="CT90" i="10"/>
  <c r="CT89" i="10"/>
  <c r="CT88" i="10"/>
  <c r="CT87" i="10"/>
  <c r="CT86" i="10"/>
  <c r="CT85" i="10"/>
  <c r="CT84" i="10"/>
  <c r="CT83" i="10"/>
  <c r="CT82" i="10"/>
  <c r="CT81" i="10"/>
  <c r="CT80" i="10"/>
  <c r="CT79" i="10"/>
  <c r="CT78" i="10"/>
  <c r="CT77" i="10"/>
  <c r="CT76" i="10"/>
  <c r="CT75" i="10"/>
  <c r="CT74" i="10"/>
  <c r="CT73" i="10"/>
  <c r="CT72" i="10"/>
  <c r="CT71" i="10"/>
  <c r="CT70" i="10"/>
  <c r="CT69" i="10"/>
  <c r="CT68" i="10"/>
  <c r="CT67" i="10"/>
  <c r="CT66" i="10"/>
  <c r="CT65" i="10"/>
  <c r="CT64" i="10"/>
  <c r="CT63" i="10"/>
  <c r="CT62" i="10"/>
  <c r="CT61" i="10"/>
  <c r="CT60" i="10"/>
  <c r="CT59" i="10"/>
  <c r="CT58" i="10"/>
  <c r="CT57" i="10"/>
  <c r="CT56" i="10"/>
  <c r="CT55" i="10"/>
  <c r="CT54" i="10"/>
  <c r="CT53" i="10"/>
  <c r="CT52" i="10"/>
  <c r="CT51" i="10"/>
  <c r="CT50" i="10"/>
  <c r="CT49" i="10"/>
  <c r="CT48" i="10"/>
  <c r="CT47" i="10"/>
  <c r="CT46" i="10"/>
  <c r="CT45" i="10"/>
  <c r="CT44" i="10"/>
  <c r="CT43" i="10"/>
  <c r="CT42" i="10"/>
  <c r="CT41" i="10"/>
  <c r="CT40" i="10"/>
  <c r="CT39" i="10"/>
  <c r="CT38" i="10"/>
  <c r="CT37" i="10"/>
  <c r="CT36" i="10"/>
  <c r="CT35" i="10"/>
  <c r="CT34" i="10"/>
  <c r="CT33" i="10"/>
  <c r="CT32" i="10"/>
  <c r="CT31" i="10"/>
  <c r="CT30" i="10"/>
  <c r="CT29" i="10"/>
  <c r="CT28" i="10"/>
  <c r="CT27" i="10"/>
  <c r="CT26" i="10"/>
  <c r="CT25" i="10"/>
  <c r="CT24" i="10"/>
  <c r="CT23" i="10"/>
  <c r="CT22" i="10"/>
  <c r="CT21" i="10"/>
  <c r="CT20" i="10"/>
  <c r="CT19" i="10"/>
  <c r="CT18" i="10"/>
  <c r="CT17" i="10"/>
  <c r="CT16" i="10"/>
  <c r="CT15" i="10"/>
  <c r="CT14" i="10"/>
  <c r="CT13" i="10"/>
  <c r="CT12" i="10"/>
  <c r="CT11" i="10"/>
  <c r="CT10" i="10"/>
  <c r="CT9" i="10"/>
  <c r="D15" i="7" l="1"/>
  <c r="E15" i="7"/>
  <c r="F15" i="7"/>
  <c r="C15" i="7"/>
  <c r="AT33" i="11"/>
  <c r="N38" i="11"/>
  <c r="N42" i="11"/>
  <c r="AV43" i="11"/>
  <c r="AV47" i="11"/>
  <c r="AV54" i="11"/>
  <c r="AT56" i="11"/>
  <c r="N59" i="11"/>
  <c r="N61" i="11"/>
  <c r="P65" i="11"/>
  <c r="N67" i="11"/>
  <c r="AL69" i="11"/>
  <c r="AL76" i="11"/>
  <c r="N79" i="11"/>
  <c r="AT81" i="11"/>
  <c r="N117" i="11"/>
  <c r="AN135" i="11"/>
  <c r="P300" i="11"/>
  <c r="P304" i="11" s="1"/>
  <c r="AJ20" i="11"/>
  <c r="AJ30" i="11"/>
  <c r="AL9" i="11"/>
  <c r="AT12" i="11"/>
  <c r="AH14" i="11"/>
  <c r="AN17" i="11"/>
  <c r="AL20" i="11"/>
  <c r="AT21" i="11"/>
  <c r="AJ23" i="11"/>
  <c r="AJ25" i="11"/>
  <c r="AV26" i="11"/>
  <c r="AH28" i="11"/>
  <c r="AL30" i="11"/>
  <c r="AR35" i="11"/>
  <c r="P38" i="11"/>
  <c r="P42" i="11"/>
  <c r="AJ59" i="11"/>
  <c r="AJ65" i="11"/>
  <c r="AJ67" i="11"/>
  <c r="AN69" i="11"/>
  <c r="N72" i="11"/>
  <c r="AT74" i="11"/>
  <c r="AT76" i="11"/>
  <c r="AF79" i="11"/>
  <c r="N84" i="11"/>
  <c r="AJ108" i="11"/>
  <c r="AT113" i="11"/>
  <c r="P117" i="11"/>
  <c r="AT130" i="11"/>
  <c r="R300" i="11"/>
  <c r="R304" i="11" s="1"/>
  <c r="AH9" i="11"/>
  <c r="N19" i="11"/>
  <c r="AJ28" i="11"/>
  <c r="N32" i="11"/>
  <c r="AT35" i="11"/>
  <c r="AL38" i="11"/>
  <c r="N40" i="11"/>
  <c r="AL42" i="11"/>
  <c r="N50" i="11"/>
  <c r="AJ52" i="11"/>
  <c r="AL59" i="11"/>
  <c r="AJ63" i="11"/>
  <c r="AL65" i="11"/>
  <c r="AL67" i="11"/>
  <c r="AL72" i="11"/>
  <c r="AJ79" i="11"/>
  <c r="AJ96" i="11"/>
  <c r="AT104" i="11"/>
  <c r="AT108" i="11"/>
  <c r="AV117" i="11"/>
  <c r="AJ9" i="11"/>
  <c r="AT26" i="11"/>
  <c r="AN20" i="11"/>
  <c r="AL25" i="11"/>
  <c r="AV9" i="11"/>
  <c r="N11" i="11"/>
  <c r="AN14" i="11"/>
  <c r="N16" i="11"/>
  <c r="AR17" i="11"/>
  <c r="AP20" i="11"/>
  <c r="AT23" i="11"/>
  <c r="AN25" i="11"/>
  <c r="AL28" i="11"/>
  <c r="AR30" i="11"/>
  <c r="N34" i="11"/>
  <c r="AN38" i="11"/>
  <c r="P40" i="11"/>
  <c r="AN42" i="11"/>
  <c r="N44" i="11"/>
  <c r="AJ46" i="11"/>
  <c r="N48" i="11"/>
  <c r="P50" i="11"/>
  <c r="AR52" i="11"/>
  <c r="N57" i="11"/>
  <c r="AN59" i="11"/>
  <c r="AJ61" i="11"/>
  <c r="AL63" i="11"/>
  <c r="AT65" i="11"/>
  <c r="AN67" i="11"/>
  <c r="AR72" i="11"/>
  <c r="AL79" i="11"/>
  <c r="AT88" i="11"/>
  <c r="N92" i="11"/>
  <c r="AL96" i="11"/>
  <c r="AP127" i="11"/>
  <c r="AT147" i="11"/>
  <c r="P175" i="11"/>
  <c r="AF9" i="11"/>
  <c r="N300" i="11"/>
  <c r="N304" i="11" s="1"/>
  <c r="AT15" i="11"/>
  <c r="AF28" i="11"/>
  <c r="AN30" i="11"/>
  <c r="P11" i="11"/>
  <c r="AP14" i="11"/>
  <c r="AJ16" i="11"/>
  <c r="AT17" i="11"/>
  <c r="AH19" i="11"/>
  <c r="AR20" i="11"/>
  <c r="AV23" i="11"/>
  <c r="N27" i="11"/>
  <c r="AR28" i="11"/>
  <c r="AT30" i="11"/>
  <c r="AL32" i="11"/>
  <c r="P34" i="11"/>
  <c r="AT38" i="11"/>
  <c r="AJ40" i="11"/>
  <c r="AT42" i="11"/>
  <c r="V44" i="11"/>
  <c r="AL46" i="11"/>
  <c r="AJ48" i="11"/>
  <c r="AJ50" i="11"/>
  <c r="N55" i="11"/>
  <c r="AN57" i="11"/>
  <c r="AT59" i="11"/>
  <c r="AP61" i="11"/>
  <c r="AT63" i="11"/>
  <c r="AV65" i="11"/>
  <c r="AP67" i="11"/>
  <c r="P70" i="11"/>
  <c r="AT72" i="11"/>
  <c r="N77" i="11"/>
  <c r="N82" i="11"/>
  <c r="AL85" i="11"/>
  <c r="AT92" i="11"/>
  <c r="AN96" i="11"/>
  <c r="AF101" i="11"/>
  <c r="AD114" i="11"/>
  <c r="N122" i="11"/>
  <c r="AR127" i="11"/>
  <c r="X300" i="11"/>
  <c r="X304" i="11" s="1"/>
  <c r="AJ11" i="11"/>
  <c r="AN16" i="11"/>
  <c r="AL19" i="11"/>
  <c r="AV28" i="11"/>
  <c r="AT44" i="11"/>
  <c r="AR46" i="11"/>
  <c r="AN48" i="11"/>
  <c r="AN50" i="11"/>
  <c r="AJ53" i="11"/>
  <c r="AJ55" i="11"/>
  <c r="AR57" i="11"/>
  <c r="AV70" i="11"/>
  <c r="AL75" i="11"/>
  <c r="AN77" i="11"/>
  <c r="N80" i="11"/>
  <c r="AT82" i="11"/>
  <c r="AR85" i="11"/>
  <c r="AL101" i="11"/>
  <c r="X105" i="11"/>
  <c r="AJ114" i="11"/>
  <c r="AV127" i="11"/>
  <c r="N162" i="11"/>
  <c r="N195" i="11"/>
  <c r="AF114" i="11"/>
  <c r="P13" i="11"/>
  <c r="AT16" i="11"/>
  <c r="AN19" i="11"/>
  <c r="AL22" i="11"/>
  <c r="N24" i="11"/>
  <c r="N26" i="11"/>
  <c r="AL27" i="11"/>
  <c r="AR32" i="11"/>
  <c r="AR36" i="11"/>
  <c r="AV44" i="11"/>
  <c r="AT46" i="11"/>
  <c r="AT48" i="11"/>
  <c r="AT50" i="11"/>
  <c r="AL53" i="11"/>
  <c r="AL55" i="11"/>
  <c r="N64" i="11"/>
  <c r="N66" i="11"/>
  <c r="AN75" i="11"/>
  <c r="AT77" i="11"/>
  <c r="AN80" i="11"/>
  <c r="AV82" i="11"/>
  <c r="N89" i="11"/>
  <c r="AT93" i="11"/>
  <c r="AV101" i="11"/>
  <c r="N132" i="11"/>
  <c r="AT20" i="11"/>
  <c r="N105" i="11"/>
  <c r="AT127" i="11"/>
  <c r="AJ27" i="11"/>
  <c r="P10" i="11"/>
  <c r="AT11" i="11"/>
  <c r="AJ13" i="11"/>
  <c r="AV16" i="11"/>
  <c r="N18" i="11"/>
  <c r="AP19" i="11"/>
  <c r="AN22" i="11"/>
  <c r="AF24" i="11"/>
  <c r="P26" i="11"/>
  <c r="AN27" i="11"/>
  <c r="AT32" i="11"/>
  <c r="N39" i="11"/>
  <c r="N41" i="11"/>
  <c r="N43" i="11"/>
  <c r="AN53" i="11"/>
  <c r="AT55" i="11"/>
  <c r="N60" i="11"/>
  <c r="AJ64" i="11"/>
  <c r="AB66" i="11"/>
  <c r="N73" i="11"/>
  <c r="AP75" i="11"/>
  <c r="AR80" i="11"/>
  <c r="AT89" i="11"/>
  <c r="AH11" i="11"/>
  <c r="AT155" i="11"/>
  <c r="AV20" i="11"/>
  <c r="AV11" i="11"/>
  <c r="AN13" i="11"/>
  <c r="N15" i="11"/>
  <c r="P18" i="11"/>
  <c r="AR19" i="11"/>
  <c r="N21" i="11"/>
  <c r="AP22" i="11"/>
  <c r="AH24" i="11"/>
  <c r="AD26" i="11"/>
  <c r="AT27" i="11"/>
  <c r="N29" i="11"/>
  <c r="N31" i="11"/>
  <c r="N35" i="11"/>
  <c r="P39" i="11"/>
  <c r="AN41" i="11"/>
  <c r="Z43" i="11"/>
  <c r="P60" i="11"/>
  <c r="N62" i="11"/>
  <c r="AL64" i="11"/>
  <c r="AD66" i="11"/>
  <c r="AJ68" i="11"/>
  <c r="N71" i="11"/>
  <c r="P73" i="11"/>
  <c r="AR75" i="11"/>
  <c r="AT80" i="11"/>
  <c r="AJ86" i="11"/>
  <c r="N97" i="11"/>
  <c r="AT106" i="11"/>
  <c r="N115" i="11"/>
  <c r="N119" i="11"/>
  <c r="AT139" i="11"/>
  <c r="N13" i="11"/>
  <c r="N22" i="11"/>
  <c r="AT61" i="11"/>
  <c r="N109" i="11"/>
  <c r="P22" i="11"/>
  <c r="N10" i="11"/>
  <c r="AT13" i="11"/>
  <c r="AF15" i="11"/>
  <c r="AJ18" i="11"/>
  <c r="AT19" i="11"/>
  <c r="P21" i="11"/>
  <c r="AR22" i="11"/>
  <c r="AJ24" i="11"/>
  <c r="AF26" i="11"/>
  <c r="P29" i="11"/>
  <c r="P31" i="11"/>
  <c r="AD35" i="11"/>
  <c r="P37" i="11"/>
  <c r="X39" i="11"/>
  <c r="AP41" i="11"/>
  <c r="AJ43" i="11"/>
  <c r="N49" i="11"/>
  <c r="N58" i="11"/>
  <c r="AJ60" i="11"/>
  <c r="AJ62" i="11"/>
  <c r="AN64" i="11"/>
  <c r="AF66" i="11"/>
  <c r="AL68" i="11"/>
  <c r="AB71" i="11"/>
  <c r="AT73" i="11"/>
  <c r="AT75" i="11"/>
  <c r="N78" i="11"/>
  <c r="AL86" i="11"/>
  <c r="N94" i="11"/>
  <c r="N102" i="11"/>
  <c r="AT115" i="11"/>
  <c r="AT28" i="11"/>
  <c r="N75" i="11"/>
  <c r="AT96" i="11"/>
  <c r="AT118" i="11"/>
  <c r="AT14" i="11"/>
  <c r="T9" i="11"/>
  <c r="AD10" i="11"/>
  <c r="AJ15" i="11"/>
  <c r="N17" i="11"/>
  <c r="AL18" i="11"/>
  <c r="AV19" i="11"/>
  <c r="AH21" i="11"/>
  <c r="AT22" i="11"/>
  <c r="AL24" i="11"/>
  <c r="AH26" i="11"/>
  <c r="AP29" i="11"/>
  <c r="AN31" i="11"/>
  <c r="N33" i="11"/>
  <c r="AF35" i="11"/>
  <c r="AJ37" i="11"/>
  <c r="Z39" i="11"/>
  <c r="AR41" i="11"/>
  <c r="AL43" i="11"/>
  <c r="N45" i="11"/>
  <c r="N47" i="11"/>
  <c r="P49" i="11"/>
  <c r="AJ51" i="11"/>
  <c r="N54" i="11"/>
  <c r="AL58" i="11"/>
  <c r="AL60" i="11"/>
  <c r="AL62" i="11"/>
  <c r="AT64" i="11"/>
  <c r="AJ66" i="11"/>
  <c r="AT68" i="11"/>
  <c r="AJ71" i="11"/>
  <c r="AV73" i="11"/>
  <c r="P78" i="11"/>
  <c r="N83" i="11"/>
  <c r="AT94" i="11"/>
  <c r="AN111" i="11"/>
  <c r="N124" i="11"/>
  <c r="N145" i="11"/>
  <c r="AT157" i="11"/>
  <c r="AT164" i="11"/>
  <c r="AL11" i="11"/>
  <c r="V9" i="11"/>
  <c r="AH10" i="11"/>
  <c r="AL15" i="11"/>
  <c r="AB17" i="11"/>
  <c r="AN18" i="11"/>
  <c r="AJ21" i="11"/>
  <c r="AV22" i="11"/>
  <c r="AN24" i="11"/>
  <c r="AJ26" i="11"/>
  <c r="AR29" i="11"/>
  <c r="AP31" i="11"/>
  <c r="P33" i="11"/>
  <c r="AH35" i="11"/>
  <c r="AL37" i="11"/>
  <c r="AB39" i="11"/>
  <c r="AT41" i="11"/>
  <c r="AN43" i="11"/>
  <c r="P45" i="11"/>
  <c r="P47" i="11"/>
  <c r="AR49" i="11"/>
  <c r="AL51" i="11"/>
  <c r="AJ54" i="11"/>
  <c r="N56" i="11"/>
  <c r="AN58" i="11"/>
  <c r="AT60" i="11"/>
  <c r="AN62" i="11"/>
  <c r="AT66" i="11"/>
  <c r="AL71" i="11"/>
  <c r="AT78" i="11"/>
  <c r="N81" i="11"/>
  <c r="AJ83" i="11"/>
  <c r="AR98" i="11"/>
  <c r="AN120" i="11"/>
  <c r="AJ129" i="11"/>
  <c r="P145" i="11"/>
  <c r="AJ10" i="11"/>
  <c r="N12" i="11"/>
  <c r="N14" i="11"/>
  <c r="AN15" i="11"/>
  <c r="AF17" i="11"/>
  <c r="AR18" i="11"/>
  <c r="AL21" i="11"/>
  <c r="AP24" i="11"/>
  <c r="AL26" i="11"/>
  <c r="N28" i="11"/>
  <c r="AR31" i="11"/>
  <c r="AJ33" i="11"/>
  <c r="AJ35" i="11"/>
  <c r="AN37" i="11"/>
  <c r="AT39" i="11"/>
  <c r="AV41" i="11"/>
  <c r="AP43" i="11"/>
  <c r="AJ45" i="11"/>
  <c r="AJ47" i="11"/>
  <c r="AT49" i="11"/>
  <c r="AN51" i="11"/>
  <c r="AL54" i="11"/>
  <c r="V56" i="11"/>
  <c r="AT58" i="11"/>
  <c r="AV60" i="11"/>
  <c r="AP62" i="11"/>
  <c r="AT71" i="11"/>
  <c r="AV78" i="11"/>
  <c r="P81" i="11"/>
  <c r="AT83" i="11"/>
  <c r="N87" i="11"/>
  <c r="N107" i="11"/>
  <c r="AR120" i="11"/>
  <c r="AN129" i="11"/>
  <c r="R32" i="11"/>
  <c r="R55" i="11"/>
  <c r="T45" i="11"/>
  <c r="X266" i="11"/>
  <c r="X265" i="11"/>
  <c r="X264" i="11"/>
  <c r="X262" i="11"/>
  <c r="X261" i="11"/>
  <c r="X277" i="11"/>
  <c r="X276" i="11"/>
  <c r="X260" i="11"/>
  <c r="X275" i="11"/>
  <c r="X259" i="11"/>
  <c r="X257" i="11"/>
  <c r="X242" i="11"/>
  <c r="X226" i="11"/>
  <c r="X210" i="11"/>
  <c r="X271" i="11"/>
  <c r="X255" i="11"/>
  <c r="X241" i="11"/>
  <c r="X225" i="11"/>
  <c r="X209" i="11"/>
  <c r="X267" i="11"/>
  <c r="X240" i="11"/>
  <c r="X253" i="11"/>
  <c r="X239" i="11"/>
  <c r="X274" i="11"/>
  <c r="X236" i="11"/>
  <c r="X186" i="11"/>
  <c r="X272" i="11"/>
  <c r="X252" i="11"/>
  <c r="X228" i="11"/>
  <c r="X208" i="11"/>
  <c r="X185" i="11"/>
  <c r="X248" i="11"/>
  <c r="X245" i="11"/>
  <c r="X234" i="11"/>
  <c r="X231" i="11"/>
  <c r="X220" i="11"/>
  <c r="X213" i="11"/>
  <c r="X203" i="11"/>
  <c r="X184" i="11"/>
  <c r="X169" i="11"/>
  <c r="X256" i="11"/>
  <c r="X273" i="11"/>
  <c r="X243" i="11"/>
  <c r="X268" i="11"/>
  <c r="X270" i="11"/>
  <c r="X269" i="11"/>
  <c r="X251" i="11"/>
  <c r="X237" i="11"/>
  <c r="X232" i="11"/>
  <c r="X223" i="11"/>
  <c r="X221" i="11"/>
  <c r="X187" i="11"/>
  <c r="X178" i="11"/>
  <c r="X168" i="11"/>
  <c r="X160" i="11"/>
  <c r="X144" i="11"/>
  <c r="X233" i="11"/>
  <c r="X219" i="11"/>
  <c r="X217" i="11"/>
  <c r="X195" i="11"/>
  <c r="X159" i="11"/>
  <c r="X143" i="11"/>
  <c r="X249" i="11"/>
  <c r="X235" i="11"/>
  <c r="X191" i="11"/>
  <c r="X198" i="11"/>
  <c r="X258" i="11"/>
  <c r="X250" i="11"/>
  <c r="X263" i="11"/>
  <c r="X254" i="11"/>
  <c r="X238" i="11"/>
  <c r="X197" i="11"/>
  <c r="X148" i="11"/>
  <c r="X140" i="11"/>
  <c r="X124" i="11"/>
  <c r="X206" i="11"/>
  <c r="X173" i="11"/>
  <c r="X181" i="11"/>
  <c r="X171" i="11"/>
  <c r="X244" i="11"/>
  <c r="X247" i="11"/>
  <c r="X229" i="11"/>
  <c r="X164" i="11"/>
  <c r="X132" i="11"/>
  <c r="X131" i="11"/>
  <c r="X109" i="11"/>
  <c r="X161" i="11"/>
  <c r="X158" i="11"/>
  <c r="X133" i="11"/>
  <c r="X176" i="11"/>
  <c r="X230" i="11"/>
  <c r="X205" i="11"/>
  <c r="X190" i="11"/>
  <c r="X167" i="11"/>
  <c r="X204" i="11"/>
  <c r="X202" i="11"/>
  <c r="X200" i="11"/>
  <c r="X201" i="11"/>
  <c r="X199" i="11"/>
  <c r="X189" i="11"/>
  <c r="X180" i="11"/>
  <c r="X172" i="11"/>
  <c r="X207" i="11"/>
  <c r="X188" i="11"/>
  <c r="X222" i="11"/>
  <c r="X215" i="11"/>
  <c r="X211" i="11"/>
  <c r="X196" i="11"/>
  <c r="X218" i="11"/>
  <c r="X216" i="11"/>
  <c r="X214" i="11"/>
  <c r="X212" i="11"/>
  <c r="X224" i="11"/>
  <c r="X182" i="11"/>
  <c r="X138" i="11"/>
  <c r="X130" i="11"/>
  <c r="X115" i="11"/>
  <c r="X114" i="11"/>
  <c r="X96" i="11"/>
  <c r="X81" i="11"/>
  <c r="X65" i="11"/>
  <c r="X48" i="11"/>
  <c r="X32" i="11"/>
  <c r="X166" i="11"/>
  <c r="X146" i="11"/>
  <c r="X135" i="11"/>
  <c r="X117" i="11"/>
  <c r="X116" i="11"/>
  <c r="X95" i="11"/>
  <c r="X80" i="11"/>
  <c r="X64" i="11"/>
  <c r="X47" i="11"/>
  <c r="X31" i="11"/>
  <c r="X192" i="11"/>
  <c r="X165" i="11"/>
  <c r="X142" i="11"/>
  <c r="X125" i="11"/>
  <c r="X118" i="11"/>
  <c r="X94" i="11"/>
  <c r="X194" i="11"/>
  <c r="X155" i="11"/>
  <c r="X119" i="11"/>
  <c r="X93" i="11"/>
  <c r="X174" i="11"/>
  <c r="X153" i="11"/>
  <c r="X183" i="11"/>
  <c r="X151" i="11"/>
  <c r="X139" i="11"/>
  <c r="X157" i="11"/>
  <c r="X136" i="11"/>
  <c r="X149" i="11"/>
  <c r="X179" i="11"/>
  <c r="X147" i="11"/>
  <c r="X193" i="11"/>
  <c r="X163" i="11"/>
  <c r="X145" i="11"/>
  <c r="X177" i="11"/>
  <c r="X156" i="11"/>
  <c r="X137" i="11"/>
  <c r="X128" i="11"/>
  <c r="X59" i="11"/>
  <c r="X52" i="11"/>
  <c r="X42" i="11"/>
  <c r="X126" i="11"/>
  <c r="X120" i="11"/>
  <c r="X108" i="11"/>
  <c r="X89" i="11"/>
  <c r="X86" i="11"/>
  <c r="X76" i="11"/>
  <c r="X69" i="11"/>
  <c r="X20" i="11"/>
  <c r="X129" i="11"/>
  <c r="X127" i="11"/>
  <c r="X106" i="11"/>
  <c r="X104" i="11"/>
  <c r="X101" i="11"/>
  <c r="X98" i="11"/>
  <c r="X122" i="11"/>
  <c r="X152" i="11"/>
  <c r="X87" i="11"/>
  <c r="X246" i="11"/>
  <c r="X154" i="11"/>
  <c r="X134" i="11"/>
  <c r="X111" i="11"/>
  <c r="X113" i="11"/>
  <c r="X102" i="11"/>
  <c r="X175" i="11"/>
  <c r="X150" i="11"/>
  <c r="X123" i="11"/>
  <c r="X77" i="11"/>
  <c r="X66" i="11"/>
  <c r="X35" i="11"/>
  <c r="X26" i="11"/>
  <c r="X18" i="11"/>
  <c r="X141" i="11"/>
  <c r="X46" i="11"/>
  <c r="X38" i="11"/>
  <c r="X27" i="11"/>
  <c r="X19" i="11"/>
  <c r="X112" i="11"/>
  <c r="X97" i="11"/>
  <c r="X72" i="11"/>
  <c r="X51" i="11"/>
  <c r="X41" i="11"/>
  <c r="X28" i="11"/>
  <c r="X33" i="11"/>
  <c r="X162" i="11"/>
  <c r="X62" i="11"/>
  <c r="X54" i="11"/>
  <c r="X121" i="11"/>
  <c r="X103" i="11"/>
  <c r="X85" i="11"/>
  <c r="X75" i="11"/>
  <c r="X57" i="11"/>
  <c r="X92" i="11"/>
  <c r="X67" i="11"/>
  <c r="X44" i="11"/>
  <c r="X227" i="11"/>
  <c r="X107" i="11"/>
  <c r="X91" i="11"/>
  <c r="X82" i="11"/>
  <c r="X110" i="11"/>
  <c r="X78" i="11"/>
  <c r="X73" i="11"/>
  <c r="X70" i="11"/>
  <c r="X60" i="11"/>
  <c r="X99" i="11"/>
  <c r="X84" i="11"/>
  <c r="X55" i="11"/>
  <c r="X88" i="11"/>
  <c r="Z9" i="11"/>
  <c r="AF10" i="11"/>
  <c r="AX12" i="11"/>
  <c r="T13" i="11"/>
  <c r="AB14" i="11"/>
  <c r="AX18" i="11"/>
  <c r="AF19" i="11"/>
  <c r="T21" i="11"/>
  <c r="X23" i="11"/>
  <c r="T29" i="11"/>
  <c r="AX30" i="11"/>
  <c r="AB32" i="11"/>
  <c r="V36" i="11"/>
  <c r="AX38" i="11"/>
  <c r="AD39" i="11"/>
  <c r="V45" i="11"/>
  <c r="AB56" i="11"/>
  <c r="Z61" i="11"/>
  <c r="AH66" i="11"/>
  <c r="AX70" i="11"/>
  <c r="AX91" i="11"/>
  <c r="AH101" i="11"/>
  <c r="AX117" i="11"/>
  <c r="R269" i="11"/>
  <c r="R253" i="11"/>
  <c r="R268" i="11"/>
  <c r="R252" i="11"/>
  <c r="R267" i="11"/>
  <c r="R265" i="11"/>
  <c r="R264" i="11"/>
  <c r="R263" i="11"/>
  <c r="R262" i="11"/>
  <c r="R277" i="11"/>
  <c r="R245" i="11"/>
  <c r="R229" i="11"/>
  <c r="R213" i="11"/>
  <c r="R272" i="11"/>
  <c r="R244" i="11"/>
  <c r="R228" i="11"/>
  <c r="R212" i="11"/>
  <c r="R243" i="11"/>
  <c r="R227" i="11"/>
  <c r="R257" i="11"/>
  <c r="R242" i="11"/>
  <c r="R278" i="11"/>
  <c r="R276" i="11"/>
  <c r="R247" i="11"/>
  <c r="R230" i="11"/>
  <c r="R189" i="11"/>
  <c r="R173" i="11"/>
  <c r="R258" i="11"/>
  <c r="R250" i="11"/>
  <c r="R238" i="11"/>
  <c r="R224" i="11"/>
  <c r="R207" i="11"/>
  <c r="R188" i="11"/>
  <c r="R259" i="11"/>
  <c r="R219" i="11"/>
  <c r="R202" i="11"/>
  <c r="R187" i="11"/>
  <c r="R171" i="11"/>
  <c r="R236" i="11"/>
  <c r="R266" i="11"/>
  <c r="R260" i="11"/>
  <c r="R248" i="11"/>
  <c r="R275" i="11"/>
  <c r="R256" i="11"/>
  <c r="R241" i="11"/>
  <c r="R273" i="11"/>
  <c r="R261" i="11"/>
  <c r="R255" i="11"/>
  <c r="R271" i="11"/>
  <c r="R216" i="11"/>
  <c r="R206" i="11"/>
  <c r="R204" i="11"/>
  <c r="R165" i="11"/>
  <c r="R164" i="11"/>
  <c r="R147" i="11"/>
  <c r="R240" i="11"/>
  <c r="R214" i="11"/>
  <c r="R210" i="11"/>
  <c r="R200" i="11"/>
  <c r="R190" i="11"/>
  <c r="R184" i="11"/>
  <c r="R166" i="11"/>
  <c r="R163" i="11"/>
  <c r="R162" i="11"/>
  <c r="R146" i="11"/>
  <c r="R225" i="11"/>
  <c r="R181" i="11"/>
  <c r="R234" i="11"/>
  <c r="R223" i="11"/>
  <c r="R221" i="11"/>
  <c r="R270" i="11"/>
  <c r="R249" i="11"/>
  <c r="R254" i="11"/>
  <c r="R231" i="11"/>
  <c r="R226" i="11"/>
  <c r="R159" i="11"/>
  <c r="R127" i="11"/>
  <c r="R194" i="11"/>
  <c r="R191" i="11"/>
  <c r="R179" i="11"/>
  <c r="R246" i="11"/>
  <c r="R218" i="11"/>
  <c r="R201" i="11"/>
  <c r="R175" i="11"/>
  <c r="R233" i="11"/>
  <c r="R193" i="11"/>
  <c r="R174" i="11"/>
  <c r="R170" i="11"/>
  <c r="R157" i="11"/>
  <c r="R143" i="11"/>
  <c r="R112" i="11"/>
  <c r="R192" i="11"/>
  <c r="R154" i="11"/>
  <c r="R150" i="11"/>
  <c r="R182" i="11"/>
  <c r="R177" i="11"/>
  <c r="R161" i="11"/>
  <c r="R203" i="11"/>
  <c r="R176" i="11"/>
  <c r="R217" i="11"/>
  <c r="R205" i="11"/>
  <c r="R274" i="11"/>
  <c r="R239" i="11"/>
  <c r="R209" i="11"/>
  <c r="R172" i="11"/>
  <c r="R169" i="11"/>
  <c r="R220" i="11"/>
  <c r="R211" i="11"/>
  <c r="R208" i="11"/>
  <c r="R199" i="11"/>
  <c r="R198" i="11"/>
  <c r="R180" i="11"/>
  <c r="R197" i="11"/>
  <c r="R232" i="11"/>
  <c r="R222" i="11"/>
  <c r="R215" i="11"/>
  <c r="R178" i="11"/>
  <c r="R168" i="11"/>
  <c r="R158" i="11"/>
  <c r="R141" i="11"/>
  <c r="R129" i="11"/>
  <c r="R99" i="11"/>
  <c r="R84" i="11"/>
  <c r="R68" i="11"/>
  <c r="R51" i="11"/>
  <c r="R35" i="11"/>
  <c r="R98" i="11"/>
  <c r="R83" i="11"/>
  <c r="R67" i="11"/>
  <c r="R50" i="11"/>
  <c r="R34" i="11"/>
  <c r="R144" i="11"/>
  <c r="R130" i="11"/>
  <c r="R124" i="11"/>
  <c r="R113" i="11"/>
  <c r="R97" i="11"/>
  <c r="R148" i="11"/>
  <c r="R138" i="11"/>
  <c r="R115" i="11"/>
  <c r="R114" i="11"/>
  <c r="R96" i="11"/>
  <c r="R160" i="11"/>
  <c r="R142" i="11"/>
  <c r="R135" i="11"/>
  <c r="R235" i="11"/>
  <c r="R196" i="11"/>
  <c r="R185" i="11"/>
  <c r="R155" i="11"/>
  <c r="R153" i="11"/>
  <c r="R132" i="11"/>
  <c r="R183" i="11"/>
  <c r="R151" i="11"/>
  <c r="R139" i="11"/>
  <c r="R136" i="11"/>
  <c r="R149" i="11"/>
  <c r="R133" i="11"/>
  <c r="R237" i="11"/>
  <c r="R145" i="11"/>
  <c r="R123" i="11"/>
  <c r="R103" i="11"/>
  <c r="R80" i="11"/>
  <c r="R63" i="11"/>
  <c r="R58" i="11"/>
  <c r="R41" i="11"/>
  <c r="R24" i="11"/>
  <c r="R137" i="11"/>
  <c r="R116" i="11"/>
  <c r="R110" i="11"/>
  <c r="R91" i="11"/>
  <c r="R85" i="11"/>
  <c r="R75" i="11"/>
  <c r="R30" i="11"/>
  <c r="R23" i="11"/>
  <c r="R118" i="11"/>
  <c r="R100" i="11"/>
  <c r="R128" i="11"/>
  <c r="R126" i="11"/>
  <c r="R81" i="11"/>
  <c r="R120" i="11"/>
  <c r="R108" i="11"/>
  <c r="R125" i="11"/>
  <c r="R106" i="11"/>
  <c r="R140" i="11"/>
  <c r="R131" i="11"/>
  <c r="R104" i="11"/>
  <c r="R101" i="11"/>
  <c r="R94" i="11"/>
  <c r="R156" i="11"/>
  <c r="R195" i="11"/>
  <c r="R122" i="11"/>
  <c r="R92" i="11"/>
  <c r="R251" i="11"/>
  <c r="R152" i="11"/>
  <c r="R117" i="11"/>
  <c r="R111" i="11"/>
  <c r="R134" i="11"/>
  <c r="R86" i="11"/>
  <c r="R79" i="11"/>
  <c r="R74" i="11"/>
  <c r="R71" i="11"/>
  <c r="R53" i="11"/>
  <c r="R48" i="11"/>
  <c r="R15" i="11"/>
  <c r="R66" i="11"/>
  <c r="R61" i="11"/>
  <c r="R56" i="11"/>
  <c r="R43" i="11"/>
  <c r="R16" i="11"/>
  <c r="R109" i="11"/>
  <c r="R25" i="11"/>
  <c r="R17" i="11"/>
  <c r="R77" i="11"/>
  <c r="R64" i="11"/>
  <c r="R59" i="11"/>
  <c r="R167" i="11"/>
  <c r="R102" i="11"/>
  <c r="R69" i="11"/>
  <c r="R46" i="11"/>
  <c r="R72" i="11"/>
  <c r="R62" i="11"/>
  <c r="R54" i="11"/>
  <c r="R121" i="11"/>
  <c r="R82" i="11"/>
  <c r="R57" i="11"/>
  <c r="R49" i="11"/>
  <c r="R186" i="11"/>
  <c r="R119" i="11"/>
  <c r="R107" i="11"/>
  <c r="R93" i="11"/>
  <c r="R89" i="11"/>
  <c r="R95" i="11"/>
  <c r="R78" i="11"/>
  <c r="R73" i="11"/>
  <c r="R70" i="11"/>
  <c r="R65" i="11"/>
  <c r="R60" i="11"/>
  <c r="R52" i="11"/>
  <c r="Z265" i="11"/>
  <c r="Z264" i="11"/>
  <c r="Z263" i="11"/>
  <c r="Z261" i="11"/>
  <c r="Z277" i="11"/>
  <c r="Z276" i="11"/>
  <c r="Z260" i="11"/>
  <c r="Z275" i="11"/>
  <c r="Z259" i="11"/>
  <c r="Z274" i="11"/>
  <c r="Z258" i="11"/>
  <c r="Z271" i="11"/>
  <c r="Z255" i="11"/>
  <c r="Z241" i="11"/>
  <c r="Z225" i="11"/>
  <c r="Z209" i="11"/>
  <c r="Z267" i="11"/>
  <c r="Z262" i="11"/>
  <c r="Z240" i="11"/>
  <c r="Z224" i="11"/>
  <c r="Z208" i="11"/>
  <c r="Z253" i="11"/>
  <c r="Z239" i="11"/>
  <c r="Z270" i="11"/>
  <c r="Z238" i="11"/>
  <c r="Z269" i="11"/>
  <c r="Z272" i="11"/>
  <c r="Z252" i="11"/>
  <c r="Z228" i="11"/>
  <c r="Z185" i="11"/>
  <c r="Z248" i="11"/>
  <c r="Z245" i="11"/>
  <c r="Z234" i="11"/>
  <c r="Z231" i="11"/>
  <c r="Z220" i="11"/>
  <c r="Z213" i="11"/>
  <c r="Z203" i="11"/>
  <c r="Z184" i="11"/>
  <c r="Z257" i="11"/>
  <c r="Z256" i="11"/>
  <c r="Z183" i="11"/>
  <c r="Z168" i="11"/>
  <c r="Z273" i="11"/>
  <c r="Z266" i="11"/>
  <c r="Z243" i="11"/>
  <c r="Z268" i="11"/>
  <c r="Z251" i="11"/>
  <c r="Z237" i="11"/>
  <c r="Z254" i="11"/>
  <c r="Z249" i="11"/>
  <c r="Z246" i="11"/>
  <c r="Z233" i="11"/>
  <c r="Z219" i="11"/>
  <c r="Z217" i="11"/>
  <c r="Z195" i="11"/>
  <c r="Z159" i="11"/>
  <c r="Z143" i="11"/>
  <c r="Z235" i="11"/>
  <c r="Z191" i="11"/>
  <c r="Z174" i="11"/>
  <c r="Z169" i="11"/>
  <c r="Z158" i="11"/>
  <c r="Z198" i="11"/>
  <c r="Z232" i="11"/>
  <c r="Z227" i="11"/>
  <c r="Z192" i="11"/>
  <c r="Z250" i="11"/>
  <c r="Z242" i="11"/>
  <c r="Z206" i="11"/>
  <c r="Z173" i="11"/>
  <c r="Z155" i="11"/>
  <c r="Z139" i="11"/>
  <c r="Z123" i="11"/>
  <c r="Z181" i="11"/>
  <c r="Z171" i="11"/>
  <c r="Z244" i="11"/>
  <c r="Z205" i="11"/>
  <c r="Z247" i="11"/>
  <c r="Z161" i="11"/>
  <c r="Z133" i="11"/>
  <c r="Z108" i="11"/>
  <c r="Z151" i="11"/>
  <c r="Z147" i="11"/>
  <c r="Z134" i="11"/>
  <c r="Z176" i="11"/>
  <c r="Z236" i="11"/>
  <c r="Z230" i="11"/>
  <c r="Z190" i="11"/>
  <c r="Z167" i="11"/>
  <c r="Z204" i="11"/>
  <c r="Z202" i="11"/>
  <c r="Z200" i="11"/>
  <c r="Z165" i="11"/>
  <c r="Z201" i="11"/>
  <c r="Z199" i="11"/>
  <c r="Z189" i="11"/>
  <c r="Z180" i="11"/>
  <c r="Z172" i="11"/>
  <c r="Z207" i="11"/>
  <c r="Z188" i="11"/>
  <c r="Z222" i="11"/>
  <c r="Z215" i="11"/>
  <c r="Z211" i="11"/>
  <c r="Z196" i="11"/>
  <c r="Z218" i="11"/>
  <c r="Z216" i="11"/>
  <c r="Z187" i="11"/>
  <c r="Z221" i="11"/>
  <c r="Z214" i="11"/>
  <c r="Z212" i="11"/>
  <c r="Z197" i="11"/>
  <c r="Z186" i="11"/>
  <c r="Z179" i="11"/>
  <c r="Z223" i="11"/>
  <c r="Z210" i="11"/>
  <c r="Z166" i="11"/>
  <c r="Z148" i="11"/>
  <c r="Z146" i="11"/>
  <c r="Z144" i="11"/>
  <c r="Z135" i="11"/>
  <c r="Z117" i="11"/>
  <c r="Z116" i="11"/>
  <c r="Z95" i="11"/>
  <c r="Z80" i="11"/>
  <c r="Z64" i="11"/>
  <c r="Z47" i="11"/>
  <c r="Z31" i="11"/>
  <c r="Z229" i="11"/>
  <c r="Z142" i="11"/>
  <c r="Z125" i="11"/>
  <c r="Z118" i="11"/>
  <c r="Z94" i="11"/>
  <c r="Z79" i="11"/>
  <c r="Z63" i="11"/>
  <c r="Z62" i="11"/>
  <c r="Z46" i="11"/>
  <c r="Z30" i="11"/>
  <c r="Z29" i="11"/>
  <c r="Z194" i="11"/>
  <c r="Z160" i="11"/>
  <c r="Z131" i="11"/>
  <c r="Z119" i="11"/>
  <c r="Z93" i="11"/>
  <c r="Z153" i="11"/>
  <c r="Z120" i="11"/>
  <c r="Z92" i="11"/>
  <c r="Z132" i="11"/>
  <c r="Z226" i="11"/>
  <c r="Z157" i="11"/>
  <c r="Z136" i="11"/>
  <c r="Z149" i="11"/>
  <c r="Z170" i="11"/>
  <c r="Z164" i="11"/>
  <c r="Z127" i="11"/>
  <c r="Z193" i="11"/>
  <c r="Z163" i="11"/>
  <c r="Z145" i="11"/>
  <c r="Z140" i="11"/>
  <c r="Z177" i="11"/>
  <c r="Z156" i="11"/>
  <c r="Z137" i="11"/>
  <c r="Z128" i="11"/>
  <c r="Z175" i="11"/>
  <c r="Z162" i="11"/>
  <c r="Z152" i="11"/>
  <c r="Z126" i="11"/>
  <c r="Z114" i="11"/>
  <c r="Z89" i="11"/>
  <c r="Z86" i="11"/>
  <c r="Z76" i="11"/>
  <c r="Z69" i="11"/>
  <c r="Z129" i="11"/>
  <c r="Z106" i="11"/>
  <c r="Z81" i="11"/>
  <c r="Z53" i="11"/>
  <c r="Z36" i="11"/>
  <c r="Z19" i="11"/>
  <c r="Z104" i="11"/>
  <c r="Z101" i="11"/>
  <c r="Z98" i="11"/>
  <c r="Z130" i="11"/>
  <c r="Z122" i="11"/>
  <c r="Z96" i="11"/>
  <c r="Z154" i="11"/>
  <c r="Z111" i="11"/>
  <c r="Z113" i="11"/>
  <c r="Z102" i="11"/>
  <c r="Z150" i="11"/>
  <c r="Z138" i="11"/>
  <c r="Z115" i="11"/>
  <c r="Z109" i="11"/>
  <c r="Z99" i="11"/>
  <c r="Z124" i="11"/>
  <c r="Z107" i="11"/>
  <c r="Z105" i="11"/>
  <c r="Z141" i="11"/>
  <c r="Z38" i="11"/>
  <c r="Z27" i="11"/>
  <c r="Z112" i="11"/>
  <c r="Z97" i="11"/>
  <c r="Z72" i="11"/>
  <c r="Z59" i="11"/>
  <c r="Z51" i="11"/>
  <c r="Z41" i="11"/>
  <c r="Z28" i="11"/>
  <c r="Z54" i="11"/>
  <c r="Z33" i="11"/>
  <c r="Z20" i="11"/>
  <c r="Z121" i="11"/>
  <c r="Z103" i="11"/>
  <c r="Z85" i="11"/>
  <c r="Z75" i="11"/>
  <c r="Z57" i="11"/>
  <c r="Z178" i="11"/>
  <c r="Z67" i="11"/>
  <c r="Z44" i="11"/>
  <c r="Z91" i="11"/>
  <c r="Z82" i="11"/>
  <c r="Z49" i="11"/>
  <c r="Z110" i="11"/>
  <c r="Z78" i="11"/>
  <c r="Z73" i="11"/>
  <c r="Z70" i="11"/>
  <c r="Z60" i="11"/>
  <c r="Z84" i="11"/>
  <c r="Z55" i="11"/>
  <c r="Z182" i="11"/>
  <c r="Z65" i="11"/>
  <c r="Z52" i="11"/>
  <c r="Z88" i="11"/>
  <c r="Z58" i="11"/>
  <c r="AB9" i="11"/>
  <c r="V13" i="11"/>
  <c r="AD14" i="11"/>
  <c r="V16" i="11"/>
  <c r="X21" i="11"/>
  <c r="Z23" i="11"/>
  <c r="X25" i="11"/>
  <c r="V29" i="11"/>
  <c r="AD32" i="11"/>
  <c r="X36" i="11"/>
  <c r="AX42" i="11"/>
  <c r="AX44" i="11"/>
  <c r="X45" i="11"/>
  <c r="R47" i="11"/>
  <c r="AD56" i="11"/>
  <c r="T60" i="11"/>
  <c r="AF61" i="11"/>
  <c r="Z87" i="11"/>
  <c r="AD112" i="11"/>
  <c r="AX269" i="11"/>
  <c r="AX253" i="11"/>
  <c r="AX268" i="11"/>
  <c r="AX252" i="11"/>
  <c r="AX267" i="11"/>
  <c r="AX265" i="11"/>
  <c r="AX264" i="11"/>
  <c r="AX263" i="11"/>
  <c r="AX262" i="11"/>
  <c r="AX256" i="11"/>
  <c r="AX245" i="11"/>
  <c r="AX229" i="11"/>
  <c r="AX213" i="11"/>
  <c r="AX259" i="11"/>
  <c r="AX254" i="11"/>
  <c r="AX244" i="11"/>
  <c r="AX228" i="11"/>
  <c r="AX212" i="11"/>
  <c r="AX243" i="11"/>
  <c r="AX227" i="11"/>
  <c r="AX242" i="11"/>
  <c r="AX274" i="11"/>
  <c r="AX275" i="11"/>
  <c r="AX276" i="11"/>
  <c r="AX273" i="11"/>
  <c r="AX277" i="11"/>
  <c r="AX260" i="11"/>
  <c r="AX255" i="11"/>
  <c r="AX235" i="11"/>
  <c r="AX223" i="11"/>
  <c r="AX206" i="11"/>
  <c r="AX189" i="11"/>
  <c r="AX173" i="11"/>
  <c r="AX218" i="11"/>
  <c r="AX188" i="11"/>
  <c r="AX172" i="11"/>
  <c r="AX261" i="11"/>
  <c r="AX201" i="11"/>
  <c r="AX187" i="11"/>
  <c r="AX171" i="11"/>
  <c r="AX240" i="11"/>
  <c r="AX233" i="11"/>
  <c r="AX247" i="11"/>
  <c r="AX230" i="11"/>
  <c r="AX250" i="11"/>
  <c r="AX238" i="11"/>
  <c r="AX270" i="11"/>
  <c r="AX236" i="11"/>
  <c r="AX271" i="11"/>
  <c r="AX258" i="11"/>
  <c r="AX232" i="11"/>
  <c r="AX226" i="11"/>
  <c r="AX222" i="11"/>
  <c r="AX180" i="11"/>
  <c r="AX164" i="11"/>
  <c r="AX147" i="11"/>
  <c r="AX249" i="11"/>
  <c r="AX165" i="11"/>
  <c r="AX163" i="11"/>
  <c r="AX162" i="11"/>
  <c r="AX146" i="11"/>
  <c r="AX199" i="11"/>
  <c r="AX194" i="11"/>
  <c r="AX177" i="11"/>
  <c r="AX202" i="11"/>
  <c r="AX197" i="11"/>
  <c r="AX251" i="11"/>
  <c r="AX272" i="11"/>
  <c r="AX216" i="11"/>
  <c r="AX186" i="11"/>
  <c r="AX153" i="11"/>
  <c r="AX127" i="11"/>
  <c r="AX239" i="11"/>
  <c r="AX210" i="11"/>
  <c r="AX195" i="11"/>
  <c r="AX167" i="11"/>
  <c r="AX192" i="11"/>
  <c r="AX248" i="11"/>
  <c r="AX266" i="11"/>
  <c r="AX207" i="11"/>
  <c r="AX204" i="11"/>
  <c r="AX200" i="11"/>
  <c r="AX160" i="11"/>
  <c r="AX149" i="11"/>
  <c r="AX112" i="11"/>
  <c r="AX219" i="11"/>
  <c r="AX209" i="11"/>
  <c r="AX166" i="11"/>
  <c r="AX221" i="11"/>
  <c r="AX220" i="11"/>
  <c r="AX214" i="11"/>
  <c r="AX198" i="11"/>
  <c r="AX185" i="11"/>
  <c r="AX234" i="11"/>
  <c r="AX217" i="11"/>
  <c r="AX205" i="11"/>
  <c r="AX179" i="11"/>
  <c r="AX175" i="11"/>
  <c r="AX168" i="11"/>
  <c r="AX231" i="11"/>
  <c r="AX215" i="11"/>
  <c r="AX211" i="11"/>
  <c r="AX196" i="11"/>
  <c r="AX184" i="11"/>
  <c r="AX178" i="11"/>
  <c r="AX241" i="11"/>
  <c r="AX225" i="11"/>
  <c r="AX224" i="11"/>
  <c r="AX257" i="11"/>
  <c r="AX237" i="11"/>
  <c r="AX182" i="11"/>
  <c r="AX174" i="11"/>
  <c r="AX183" i="11"/>
  <c r="AX193" i="11"/>
  <c r="AX190" i="11"/>
  <c r="AX169" i="11"/>
  <c r="AX159" i="11"/>
  <c r="AX145" i="11"/>
  <c r="AX111" i="11"/>
  <c r="AX99" i="11"/>
  <c r="AX84" i="11"/>
  <c r="AX68" i="11"/>
  <c r="AX51" i="11"/>
  <c r="AX35" i="11"/>
  <c r="AX137" i="11"/>
  <c r="AX123" i="11"/>
  <c r="AX98" i="11"/>
  <c r="AX83" i="11"/>
  <c r="AX67" i="11"/>
  <c r="AX50" i="11"/>
  <c r="AX34" i="11"/>
  <c r="AX176" i="11"/>
  <c r="AX154" i="11"/>
  <c r="AX134" i="11"/>
  <c r="AX129" i="11"/>
  <c r="AX97" i="11"/>
  <c r="AX141" i="11"/>
  <c r="AX113" i="11"/>
  <c r="AX96" i="11"/>
  <c r="AX156" i="11"/>
  <c r="AX152" i="11"/>
  <c r="AX130" i="11"/>
  <c r="AX150" i="11"/>
  <c r="AX203" i="11"/>
  <c r="AX161" i="11"/>
  <c r="AX158" i="11"/>
  <c r="AX138" i="11"/>
  <c r="AX208" i="11"/>
  <c r="AX181" i="11"/>
  <c r="AX144" i="11"/>
  <c r="AX142" i="11"/>
  <c r="AX135" i="11"/>
  <c r="AX131" i="11"/>
  <c r="AX191" i="11"/>
  <c r="AX148" i="11"/>
  <c r="AX155" i="11"/>
  <c r="AX139" i="11"/>
  <c r="AX119" i="11"/>
  <c r="AX109" i="11"/>
  <c r="AX74" i="11"/>
  <c r="AX24" i="11"/>
  <c r="AX105" i="11"/>
  <c r="AX95" i="11"/>
  <c r="AX46" i="11"/>
  <c r="AX23" i="11"/>
  <c r="AX107" i="11"/>
  <c r="AX93" i="11"/>
  <c r="AX85" i="11"/>
  <c r="AX103" i="11"/>
  <c r="AX140" i="11"/>
  <c r="AX136" i="11"/>
  <c r="AX132" i="11"/>
  <c r="AX121" i="11"/>
  <c r="AX114" i="11"/>
  <c r="AX246" i="11"/>
  <c r="AX116" i="11"/>
  <c r="AX110" i="11"/>
  <c r="AX100" i="11"/>
  <c r="AX118" i="11"/>
  <c r="AX89" i="11"/>
  <c r="AX86" i="11"/>
  <c r="AX108" i="11"/>
  <c r="AX151" i="11"/>
  <c r="AX76" i="11"/>
  <c r="AX63" i="11"/>
  <c r="AX58" i="11"/>
  <c r="AX14" i="11"/>
  <c r="AX102" i="11"/>
  <c r="AX94" i="11"/>
  <c r="AX45" i="11"/>
  <c r="AX32" i="11"/>
  <c r="AX15" i="11"/>
  <c r="AX40" i="11"/>
  <c r="AX37" i="11"/>
  <c r="AX16" i="11"/>
  <c r="AX126" i="11"/>
  <c r="AX81" i="11"/>
  <c r="AX133" i="11"/>
  <c r="AX128" i="11"/>
  <c r="AX104" i="11"/>
  <c r="AX71" i="11"/>
  <c r="AX53" i="11"/>
  <c r="AX48" i="11"/>
  <c r="AX157" i="11"/>
  <c r="AX88" i="11"/>
  <c r="AX79" i="11"/>
  <c r="AX66" i="11"/>
  <c r="AX61" i="11"/>
  <c r="AX56" i="11"/>
  <c r="AX43" i="11"/>
  <c r="AX143" i="11"/>
  <c r="AX124" i="11"/>
  <c r="AX77" i="11"/>
  <c r="AX64" i="11"/>
  <c r="AX59" i="11"/>
  <c r="AX41" i="11"/>
  <c r="AX87" i="11"/>
  <c r="AX69" i="11"/>
  <c r="AX75" i="11"/>
  <c r="AX72" i="11"/>
  <c r="AX122" i="11"/>
  <c r="AX120" i="11"/>
  <c r="AX101" i="11"/>
  <c r="AX62" i="11"/>
  <c r="AX54" i="11"/>
  <c r="R19" i="11"/>
  <c r="AJ298" i="11"/>
  <c r="AL297" i="11"/>
  <c r="AN296" i="11"/>
  <c r="AP295" i="11"/>
  <c r="AR294" i="11"/>
  <c r="AT293" i="11"/>
  <c r="AV292" i="11"/>
  <c r="AX291" i="11"/>
  <c r="AB286" i="11"/>
  <c r="AD285" i="11"/>
  <c r="AF284" i="11"/>
  <c r="AB264" i="11"/>
  <c r="AH298" i="11"/>
  <c r="AJ297" i="11"/>
  <c r="AL296" i="11"/>
  <c r="AN295" i="11"/>
  <c r="AP294" i="11"/>
  <c r="AR293" i="11"/>
  <c r="AT292" i="11"/>
  <c r="AV291" i="11"/>
  <c r="AX290" i="11"/>
  <c r="AB285" i="11"/>
  <c r="AD284" i="11"/>
  <c r="AB263" i="11"/>
  <c r="AF298" i="11"/>
  <c r="AH297" i="11"/>
  <c r="AJ296" i="11"/>
  <c r="AL295" i="11"/>
  <c r="AN294" i="11"/>
  <c r="AP293" i="11"/>
  <c r="AR292" i="11"/>
  <c r="AT291" i="11"/>
  <c r="AV290" i="11"/>
  <c r="AX289" i="11"/>
  <c r="AB284" i="11"/>
  <c r="AB262" i="11"/>
  <c r="AD298" i="11"/>
  <c r="AF297" i="11"/>
  <c r="AH296" i="11"/>
  <c r="AJ295" i="11"/>
  <c r="AL294" i="11"/>
  <c r="AN293" i="11"/>
  <c r="AP292" i="11"/>
  <c r="AR291" i="11"/>
  <c r="AT290" i="11"/>
  <c r="AV289" i="11"/>
  <c r="AX288" i="11"/>
  <c r="AB283" i="11"/>
  <c r="AB298" i="11"/>
  <c r="AD297" i="11"/>
  <c r="AF296" i="11"/>
  <c r="AH295" i="11"/>
  <c r="AJ294" i="11"/>
  <c r="AL293" i="11"/>
  <c r="AN292" i="11"/>
  <c r="AP291" i="11"/>
  <c r="AR290" i="11"/>
  <c r="AT289" i="11"/>
  <c r="AV288" i="11"/>
  <c r="AX287" i="11"/>
  <c r="AB277" i="11"/>
  <c r="AB276" i="11"/>
  <c r="AB260" i="11"/>
  <c r="AB297" i="11"/>
  <c r="AD296" i="11"/>
  <c r="AF295" i="11"/>
  <c r="AH294" i="11"/>
  <c r="AJ293" i="11"/>
  <c r="AL292" i="11"/>
  <c r="AN291" i="11"/>
  <c r="AP290" i="11"/>
  <c r="AR289" i="11"/>
  <c r="AT288" i="11"/>
  <c r="AV287" i="11"/>
  <c r="AX286" i="11"/>
  <c r="AB275" i="11"/>
  <c r="AB259" i="11"/>
  <c r="AB296" i="11"/>
  <c r="AD295" i="11"/>
  <c r="AF294" i="11"/>
  <c r="AH293" i="11"/>
  <c r="AJ292" i="11"/>
  <c r="AL291" i="11"/>
  <c r="AN290" i="11"/>
  <c r="AP289" i="11"/>
  <c r="AR288" i="11"/>
  <c r="AT287" i="11"/>
  <c r="AV286" i="11"/>
  <c r="AX285" i="11"/>
  <c r="AB274" i="11"/>
  <c r="AB258" i="11"/>
  <c r="AB295" i="11"/>
  <c r="AD294" i="11"/>
  <c r="AF293" i="11"/>
  <c r="AH292" i="11"/>
  <c r="AJ291" i="11"/>
  <c r="AL290" i="11"/>
  <c r="AN289" i="11"/>
  <c r="AP288" i="11"/>
  <c r="AR287" i="11"/>
  <c r="AT286" i="11"/>
  <c r="AV285" i="11"/>
  <c r="AX284" i="11"/>
  <c r="AB273" i="11"/>
  <c r="AB294" i="11"/>
  <c r="AD293" i="11"/>
  <c r="AF292" i="11"/>
  <c r="AH291" i="11"/>
  <c r="AJ290" i="11"/>
  <c r="AL289" i="11"/>
  <c r="AN288" i="11"/>
  <c r="AP287" i="11"/>
  <c r="AR286" i="11"/>
  <c r="AT285" i="11"/>
  <c r="AV284" i="11"/>
  <c r="AX298" i="11"/>
  <c r="AB293" i="11"/>
  <c r="AD292" i="11"/>
  <c r="AF291" i="11"/>
  <c r="AH290" i="11"/>
  <c r="AJ289" i="11"/>
  <c r="AL288" i="11"/>
  <c r="AN287" i="11"/>
  <c r="AP286" i="11"/>
  <c r="AR285" i="11"/>
  <c r="AV298" i="11"/>
  <c r="AX297" i="11"/>
  <c r="AB292" i="11"/>
  <c r="AD291" i="11"/>
  <c r="AF290" i="11"/>
  <c r="AH289" i="11"/>
  <c r="AT298" i="11"/>
  <c r="AV297" i="11"/>
  <c r="AX296" i="11"/>
  <c r="AB291" i="11"/>
  <c r="AD290" i="11"/>
  <c r="AF289" i="11"/>
  <c r="AH288" i="11"/>
  <c r="AJ287" i="11"/>
  <c r="AL286" i="11"/>
  <c r="AN285" i="11"/>
  <c r="AP284" i="11"/>
  <c r="AP300" i="11" s="1"/>
  <c r="AP304" i="11" s="1"/>
  <c r="AR298" i="11"/>
  <c r="AT297" i="11"/>
  <c r="AV296" i="11"/>
  <c r="AP298" i="11"/>
  <c r="AR297" i="11"/>
  <c r="AT296" i="11"/>
  <c r="AV295" i="11"/>
  <c r="AX294" i="11"/>
  <c r="AB289" i="11"/>
  <c r="AD288" i="11"/>
  <c r="AF287" i="11"/>
  <c r="AH286" i="11"/>
  <c r="AJ285" i="11"/>
  <c r="AL284" i="11"/>
  <c r="AL300" i="11" s="1"/>
  <c r="AL304" i="11" s="1"/>
  <c r="AN298" i="11"/>
  <c r="AP297" i="11"/>
  <c r="AR296" i="11"/>
  <c r="AT295" i="11"/>
  <c r="AV294" i="11"/>
  <c r="AX293" i="11"/>
  <c r="AL298" i="11"/>
  <c r="AN297" i="11"/>
  <c r="AP296" i="11"/>
  <c r="AR295" i="11"/>
  <c r="AT294" i="11"/>
  <c r="AV293" i="11"/>
  <c r="AB267" i="11"/>
  <c r="AB240" i="11"/>
  <c r="AB224" i="11"/>
  <c r="AB208" i="11"/>
  <c r="AB253" i="11"/>
  <c r="AB239" i="11"/>
  <c r="AB223" i="11"/>
  <c r="AB207" i="11"/>
  <c r="AJ288" i="11"/>
  <c r="AL287" i="11"/>
  <c r="AB270" i="11"/>
  <c r="AB238" i="11"/>
  <c r="AF288" i="11"/>
  <c r="AH287" i="11"/>
  <c r="AN286" i="11"/>
  <c r="AP285" i="11"/>
  <c r="AB278" i="11"/>
  <c r="AB261" i="11"/>
  <c r="AB237" i="11"/>
  <c r="AD289" i="11"/>
  <c r="AB288" i="11"/>
  <c r="AD287" i="11"/>
  <c r="AJ286" i="11"/>
  <c r="AL285" i="11"/>
  <c r="AT284" i="11"/>
  <c r="AB287" i="11"/>
  <c r="AF286" i="11"/>
  <c r="AH285" i="11"/>
  <c r="AR284" i="11"/>
  <c r="AD286" i="11"/>
  <c r="AF285" i="11"/>
  <c r="AN284" i="11"/>
  <c r="AB290" i="11"/>
  <c r="AJ284" i="11"/>
  <c r="AH284" i="11"/>
  <c r="AB248" i="11"/>
  <c r="AB245" i="11"/>
  <c r="AB234" i="11"/>
  <c r="AB231" i="11"/>
  <c r="AB220" i="11"/>
  <c r="AB213" i="11"/>
  <c r="AB203" i="11"/>
  <c r="AB184" i="11"/>
  <c r="AB265" i="11"/>
  <c r="AB257" i="11"/>
  <c r="AB256" i="11"/>
  <c r="AB225" i="11"/>
  <c r="AB183" i="11"/>
  <c r="AB266" i="11"/>
  <c r="AB182" i="11"/>
  <c r="AB167" i="11"/>
  <c r="AB243" i="11"/>
  <c r="AB268" i="11"/>
  <c r="AB251" i="11"/>
  <c r="AB241" i="11"/>
  <c r="AB269" i="11"/>
  <c r="AB255" i="11"/>
  <c r="AB254" i="11"/>
  <c r="AB249" i="11"/>
  <c r="AB246" i="11"/>
  <c r="AB235" i="11"/>
  <c r="AB191" i="11"/>
  <c r="AB174" i="11"/>
  <c r="AB169" i="11"/>
  <c r="AB158" i="11"/>
  <c r="AB198" i="11"/>
  <c r="AB157" i="11"/>
  <c r="AB232" i="11"/>
  <c r="AB227" i="11"/>
  <c r="AB192" i="11"/>
  <c r="AB250" i="11"/>
  <c r="AB205" i="11"/>
  <c r="AB201" i="11"/>
  <c r="AB188" i="11"/>
  <c r="AB181" i="11"/>
  <c r="AB171" i="11"/>
  <c r="AB160" i="11"/>
  <c r="AB149" i="11"/>
  <c r="AB138" i="11"/>
  <c r="AB122" i="11"/>
  <c r="AB272" i="11"/>
  <c r="AB244" i="11"/>
  <c r="AB168" i="11"/>
  <c r="AB217" i="11"/>
  <c r="AB212" i="11"/>
  <c r="AB200" i="11"/>
  <c r="AB196" i="11"/>
  <c r="AB193" i="11"/>
  <c r="AB176" i="11"/>
  <c r="AB242" i="11"/>
  <c r="AB247" i="11"/>
  <c r="AB271" i="11"/>
  <c r="AB151" i="11"/>
  <c r="AB147" i="11"/>
  <c r="AB134" i="11"/>
  <c r="AB107" i="11"/>
  <c r="AB228" i="11"/>
  <c r="AB135" i="11"/>
  <c r="AB236" i="11"/>
  <c r="AB230" i="11"/>
  <c r="AB190" i="11"/>
  <c r="AB173" i="11"/>
  <c r="AB204" i="11"/>
  <c r="AB202" i="11"/>
  <c r="AB165" i="11"/>
  <c r="AB199" i="11"/>
  <c r="AB189" i="11"/>
  <c r="AB180" i="11"/>
  <c r="AB172" i="11"/>
  <c r="AB162" i="11"/>
  <c r="AB209" i="11"/>
  <c r="AB222" i="11"/>
  <c r="AB215" i="11"/>
  <c r="AB211" i="11"/>
  <c r="AB206" i="11"/>
  <c r="AB218" i="11"/>
  <c r="AB216" i="11"/>
  <c r="AB187" i="11"/>
  <c r="AB221" i="11"/>
  <c r="AB214" i="11"/>
  <c r="AB197" i="11"/>
  <c r="AB186" i="11"/>
  <c r="AB179" i="11"/>
  <c r="AB210" i="11"/>
  <c r="AB185" i="11"/>
  <c r="AB175" i="11"/>
  <c r="AB219" i="11"/>
  <c r="AB195" i="11"/>
  <c r="AB194" i="11"/>
  <c r="AB252" i="11"/>
  <c r="AB229" i="11"/>
  <c r="AB161" i="11"/>
  <c r="AB142" i="11"/>
  <c r="AB125" i="11"/>
  <c r="AB118" i="11"/>
  <c r="AB94" i="11"/>
  <c r="AB79" i="11"/>
  <c r="AB63" i="11"/>
  <c r="AB62" i="11"/>
  <c r="AB46" i="11"/>
  <c r="AB30" i="11"/>
  <c r="AB29" i="11"/>
  <c r="AB131" i="11"/>
  <c r="AB119" i="11"/>
  <c r="AB93" i="11"/>
  <c r="AB78" i="11"/>
  <c r="AB61" i="11"/>
  <c r="AB45" i="11"/>
  <c r="AB155" i="11"/>
  <c r="AB153" i="11"/>
  <c r="AB120" i="11"/>
  <c r="AB92" i="11"/>
  <c r="AB132" i="11"/>
  <c r="AB126" i="11"/>
  <c r="AB91" i="11"/>
  <c r="AB226" i="11"/>
  <c r="AB139" i="11"/>
  <c r="AB136" i="11"/>
  <c r="AB164" i="11"/>
  <c r="AB133" i="11"/>
  <c r="AB163" i="11"/>
  <c r="AB159" i="11"/>
  <c r="AB145" i="11"/>
  <c r="AB140" i="11"/>
  <c r="AB177" i="11"/>
  <c r="AB156" i="11"/>
  <c r="AB143" i="11"/>
  <c r="AB137" i="11"/>
  <c r="AB152" i="11"/>
  <c r="AX292" i="11"/>
  <c r="AV283" i="11"/>
  <c r="AB154" i="11"/>
  <c r="AB129" i="11"/>
  <c r="AB116" i="11"/>
  <c r="AB108" i="11"/>
  <c r="AB106" i="11"/>
  <c r="AB81" i="11"/>
  <c r="AB64" i="11"/>
  <c r="AB53" i="11"/>
  <c r="AB36" i="11"/>
  <c r="AB128" i="11"/>
  <c r="AB127" i="11"/>
  <c r="AB104" i="11"/>
  <c r="AB101" i="11"/>
  <c r="AB98" i="11"/>
  <c r="AB70" i="11"/>
  <c r="AB60" i="11"/>
  <c r="AB43" i="11"/>
  <c r="AB31" i="11"/>
  <c r="AB18" i="11"/>
  <c r="AB130" i="11"/>
  <c r="AB96" i="11"/>
  <c r="AB82" i="11"/>
  <c r="AB166" i="11"/>
  <c r="AB111" i="11"/>
  <c r="AB146" i="11"/>
  <c r="AB144" i="11"/>
  <c r="AB113" i="11"/>
  <c r="AB102" i="11"/>
  <c r="AB83" i="11"/>
  <c r="AB150" i="11"/>
  <c r="AB148" i="11"/>
  <c r="AB115" i="11"/>
  <c r="AB109" i="11"/>
  <c r="AB99" i="11"/>
  <c r="AB124" i="11"/>
  <c r="AB117" i="11"/>
  <c r="AB105" i="11"/>
  <c r="AB112" i="11"/>
  <c r="AB97" i="11"/>
  <c r="AB72" i="11"/>
  <c r="AB59" i="11"/>
  <c r="AB51" i="11"/>
  <c r="AB41" i="11"/>
  <c r="AB28" i="11"/>
  <c r="AB19" i="11"/>
  <c r="AB69" i="11"/>
  <c r="AB54" i="11"/>
  <c r="AB33" i="11"/>
  <c r="AB20" i="11"/>
  <c r="AB121" i="11"/>
  <c r="AB103" i="11"/>
  <c r="AB85" i="11"/>
  <c r="AB75" i="11"/>
  <c r="AB57" i="11"/>
  <c r="AB21" i="11"/>
  <c r="AB178" i="11"/>
  <c r="AB67" i="11"/>
  <c r="AB44" i="11"/>
  <c r="AB49" i="11"/>
  <c r="AB110" i="11"/>
  <c r="AB80" i="11"/>
  <c r="AB73" i="11"/>
  <c r="AB233" i="11"/>
  <c r="AB84" i="11"/>
  <c r="AB55" i="11"/>
  <c r="AB89" i="11"/>
  <c r="AB65" i="11"/>
  <c r="AB52" i="11"/>
  <c r="AB42" i="11"/>
  <c r="AB88" i="11"/>
  <c r="AB95" i="11"/>
  <c r="AB76" i="11"/>
  <c r="AB68" i="11"/>
  <c r="AD9" i="11"/>
  <c r="AX11" i="11"/>
  <c r="AF14" i="11"/>
  <c r="X16" i="11"/>
  <c r="AX20" i="11"/>
  <c r="Z21" i="11"/>
  <c r="AB23" i="11"/>
  <c r="Z25" i="11"/>
  <c r="R27" i="11"/>
  <c r="X29" i="11"/>
  <c r="AX31" i="11"/>
  <c r="AF32" i="11"/>
  <c r="AD36" i="11"/>
  <c r="R37" i="11"/>
  <c r="Z45" i="11"/>
  <c r="AF46" i="11"/>
  <c r="AB47" i="11"/>
  <c r="AH56" i="11"/>
  <c r="AH61" i="11"/>
  <c r="T81" i="11"/>
  <c r="AB87" i="11"/>
  <c r="AX106" i="11"/>
  <c r="AF112" i="11"/>
  <c r="T19" i="11"/>
  <c r="T32" i="11"/>
  <c r="V55" i="11"/>
  <c r="R12" i="11"/>
  <c r="Z13" i="11"/>
  <c r="Z16" i="11"/>
  <c r="AX22" i="11"/>
  <c r="AD23" i="11"/>
  <c r="AB25" i="11"/>
  <c r="T27" i="11"/>
  <c r="AD29" i="11"/>
  <c r="R33" i="11"/>
  <c r="T37" i="11"/>
  <c r="AX39" i="11"/>
  <c r="R40" i="11"/>
  <c r="AF45" i="11"/>
  <c r="AH46" i="11"/>
  <c r="AF47" i="11"/>
  <c r="T48" i="11"/>
  <c r="T53" i="11"/>
  <c r="AX55" i="11"/>
  <c r="AD81" i="11"/>
  <c r="AX82" i="11"/>
  <c r="AF87" i="11"/>
  <c r="AH112" i="11"/>
  <c r="AB16" i="11"/>
  <c r="R18" i="11"/>
  <c r="AB27" i="11"/>
  <c r="AF29" i="11"/>
  <c r="V30" i="11"/>
  <c r="AF33" i="11"/>
  <c r="V37" i="11"/>
  <c r="T40" i="11"/>
  <c r="Z48" i="11"/>
  <c r="X49" i="11"/>
  <c r="V53" i="11"/>
  <c r="V68" i="11"/>
  <c r="AF69" i="11"/>
  <c r="Z77" i="11"/>
  <c r="AF81" i="11"/>
  <c r="V86" i="11"/>
  <c r="AX115" i="11"/>
  <c r="R13" i="11"/>
  <c r="T12" i="11"/>
  <c r="AD16" i="11"/>
  <c r="Z18" i="11"/>
  <c r="AH23" i="11"/>
  <c r="AF25" i="11"/>
  <c r="AD27" i="11"/>
  <c r="AX28" i="11"/>
  <c r="X30" i="11"/>
  <c r="AH33" i="11"/>
  <c r="V34" i="11"/>
  <c r="X37" i="11"/>
  <c r="V40" i="11"/>
  <c r="AB48" i="11"/>
  <c r="AP49" i="11"/>
  <c r="V50" i="11"/>
  <c r="X53" i="11"/>
  <c r="T58" i="11"/>
  <c r="AX65" i="11"/>
  <c r="X68" i="11"/>
  <c r="AH69" i="11"/>
  <c r="AB77" i="11"/>
  <c r="AH81" i="11"/>
  <c r="AB86" i="11"/>
  <c r="AV125" i="11"/>
  <c r="AR164" i="11"/>
  <c r="V23" i="11"/>
  <c r="R11" i="11"/>
  <c r="T11" i="11"/>
  <c r="AF13" i="11"/>
  <c r="AH16" i="11"/>
  <c r="AD18" i="11"/>
  <c r="R20" i="11"/>
  <c r="AH25" i="11"/>
  <c r="AX26" i="11"/>
  <c r="AF27" i="11"/>
  <c r="AD30" i="11"/>
  <c r="X34" i="11"/>
  <c r="AX36" i="11"/>
  <c r="Z37" i="11"/>
  <c r="X40" i="11"/>
  <c r="AH48" i="11"/>
  <c r="X50" i="11"/>
  <c r="AD53" i="11"/>
  <c r="V58" i="11"/>
  <c r="AD59" i="11"/>
  <c r="AX60" i="11"/>
  <c r="Z68" i="11"/>
  <c r="AX73" i="11"/>
  <c r="AJ90" i="11"/>
  <c r="AH90" i="11"/>
  <c r="AF90" i="11"/>
  <c r="AD90" i="11"/>
  <c r="AT90" i="11"/>
  <c r="AR90" i="11"/>
  <c r="AN90" i="11"/>
  <c r="Z90" i="11"/>
  <c r="X90" i="11"/>
  <c r="V90" i="11"/>
  <c r="AX90" i="11"/>
  <c r="AV90" i="11"/>
  <c r="AP90" i="11"/>
  <c r="AL90" i="11"/>
  <c r="AB90" i="11"/>
  <c r="T90" i="11"/>
  <c r="R90" i="11"/>
  <c r="P90" i="11"/>
  <c r="N90" i="11"/>
  <c r="L90" i="11"/>
  <c r="AX125" i="11"/>
  <c r="AD263" i="11"/>
  <c r="AD262" i="11"/>
  <c r="AD261" i="11"/>
  <c r="AD277" i="11"/>
  <c r="AD276" i="11"/>
  <c r="AD275" i="11"/>
  <c r="AD259" i="11"/>
  <c r="AD274" i="11"/>
  <c r="AD258" i="11"/>
  <c r="AD273" i="11"/>
  <c r="AD272" i="11"/>
  <c r="AD253" i="11"/>
  <c r="AD239" i="11"/>
  <c r="AD223" i="11"/>
  <c r="AD207" i="11"/>
  <c r="AD270" i="11"/>
  <c r="AD238" i="11"/>
  <c r="AD222" i="11"/>
  <c r="AD206" i="11"/>
  <c r="AD237" i="11"/>
  <c r="AD236" i="11"/>
  <c r="AD265" i="11"/>
  <c r="AD257" i="11"/>
  <c r="AD256" i="11"/>
  <c r="AD225" i="11"/>
  <c r="AD208" i="11"/>
  <c r="AD183" i="11"/>
  <c r="AD266" i="11"/>
  <c r="AD182" i="11"/>
  <c r="AD243" i="11"/>
  <c r="AD221" i="11"/>
  <c r="AD214" i="11"/>
  <c r="AD204" i="11"/>
  <c r="AD181" i="11"/>
  <c r="AD166" i="11"/>
  <c r="AD268" i="11"/>
  <c r="AD260" i="11"/>
  <c r="AD251" i="11"/>
  <c r="AD241" i="11"/>
  <c r="AD232" i="11"/>
  <c r="AD229" i="11"/>
  <c r="AD269" i="11"/>
  <c r="AD267" i="11"/>
  <c r="AD255" i="11"/>
  <c r="AD254" i="11"/>
  <c r="AD249" i="11"/>
  <c r="AD246" i="11"/>
  <c r="AD235" i="11"/>
  <c r="AD198" i="11"/>
  <c r="AD157" i="11"/>
  <c r="AD248" i="11"/>
  <c r="AD227" i="11"/>
  <c r="AD192" i="11"/>
  <c r="AD156" i="11"/>
  <c r="AD250" i="11"/>
  <c r="AD234" i="11"/>
  <c r="AD205" i="11"/>
  <c r="AD201" i="11"/>
  <c r="AD188" i="11"/>
  <c r="AD179" i="11"/>
  <c r="AD242" i="11"/>
  <c r="AD215" i="11"/>
  <c r="AD211" i="11"/>
  <c r="AD196" i="11"/>
  <c r="AD185" i="11"/>
  <c r="AD244" i="11"/>
  <c r="AD168" i="11"/>
  <c r="AD165" i="11"/>
  <c r="AD137" i="11"/>
  <c r="AD121" i="11"/>
  <c r="AD217" i="11"/>
  <c r="AD212" i="11"/>
  <c r="AD200" i="11"/>
  <c r="AD193" i="11"/>
  <c r="AD184" i="11"/>
  <c r="AD176" i="11"/>
  <c r="AD264" i="11"/>
  <c r="AD224" i="11"/>
  <c r="AD187" i="11"/>
  <c r="AD247" i="11"/>
  <c r="AD271" i="11"/>
  <c r="AD228" i="11"/>
  <c r="AD158" i="11"/>
  <c r="AD135" i="11"/>
  <c r="AD106" i="11"/>
  <c r="AD240" i="11"/>
  <c r="AD230" i="11"/>
  <c r="AD190" i="11"/>
  <c r="AD173" i="11"/>
  <c r="AD155" i="11"/>
  <c r="AD144" i="11"/>
  <c r="AD136" i="11"/>
  <c r="AD245" i="11"/>
  <c r="AD203" i="11"/>
  <c r="AD202" i="11"/>
  <c r="AD167" i="11"/>
  <c r="AD199" i="11"/>
  <c r="AD191" i="11"/>
  <c r="AD189" i="11"/>
  <c r="AD180" i="11"/>
  <c r="AD172" i="11"/>
  <c r="AD162" i="11"/>
  <c r="AD209" i="11"/>
  <c r="AD169" i="11"/>
  <c r="AD231" i="11"/>
  <c r="AD220" i="11"/>
  <c r="AD218" i="11"/>
  <c r="AD216" i="11"/>
  <c r="AD197" i="11"/>
  <c r="AD186" i="11"/>
  <c r="AD210" i="11"/>
  <c r="AD175" i="11"/>
  <c r="AD219" i="11"/>
  <c r="AD213" i="11"/>
  <c r="AD195" i="11"/>
  <c r="AD194" i="11"/>
  <c r="AD178" i="11"/>
  <c r="AD171" i="11"/>
  <c r="AD252" i="11"/>
  <c r="AD131" i="11"/>
  <c r="AD119" i="11"/>
  <c r="AD93" i="11"/>
  <c r="AD78" i="11"/>
  <c r="AD61" i="11"/>
  <c r="AD45" i="11"/>
  <c r="AD160" i="11"/>
  <c r="AD153" i="11"/>
  <c r="AD120" i="11"/>
  <c r="AD92" i="11"/>
  <c r="AD77" i="11"/>
  <c r="AD60" i="11"/>
  <c r="AD44" i="11"/>
  <c r="AD132" i="11"/>
  <c r="AD126" i="11"/>
  <c r="AD91" i="11"/>
  <c r="AD226" i="11"/>
  <c r="AD174" i="11"/>
  <c r="AD139" i="11"/>
  <c r="AD151" i="11"/>
  <c r="AD164" i="11"/>
  <c r="AD149" i="11"/>
  <c r="AD133" i="11"/>
  <c r="AD163" i="11"/>
  <c r="AD159" i="11"/>
  <c r="AD147" i="11"/>
  <c r="AD145" i="11"/>
  <c r="AD140" i="11"/>
  <c r="AD177" i="11"/>
  <c r="AD143" i="11"/>
  <c r="AD152" i="11"/>
  <c r="AD154" i="11"/>
  <c r="AD141" i="11"/>
  <c r="AD134" i="11"/>
  <c r="AD129" i="11"/>
  <c r="AD128" i="11"/>
  <c r="AD127" i="11"/>
  <c r="AD118" i="11"/>
  <c r="AD104" i="11"/>
  <c r="AD101" i="11"/>
  <c r="AD98" i="11"/>
  <c r="AD70" i="11"/>
  <c r="AD43" i="11"/>
  <c r="AD31" i="11"/>
  <c r="AD130" i="11"/>
  <c r="AD54" i="11"/>
  <c r="AD48" i="11"/>
  <c r="AD37" i="11"/>
  <c r="AD17" i="11"/>
  <c r="AD96" i="11"/>
  <c r="AD122" i="11"/>
  <c r="AD87" i="11"/>
  <c r="AD161" i="11"/>
  <c r="AD125" i="11"/>
  <c r="AD111" i="11"/>
  <c r="AD146" i="11"/>
  <c r="AD142" i="11"/>
  <c r="AD113" i="11"/>
  <c r="AD102" i="11"/>
  <c r="AD150" i="11"/>
  <c r="AD148" i="11"/>
  <c r="AD115" i="11"/>
  <c r="AD109" i="11"/>
  <c r="AD99" i="11"/>
  <c r="AD138" i="11"/>
  <c r="AD124" i="11"/>
  <c r="AD117" i="11"/>
  <c r="AD105" i="11"/>
  <c r="AD107" i="11"/>
  <c r="AD88" i="11"/>
  <c r="AD69" i="11"/>
  <c r="AD46" i="11"/>
  <c r="AD33" i="11"/>
  <c r="AD20" i="11"/>
  <c r="AD103" i="11"/>
  <c r="AD85" i="11"/>
  <c r="AD75" i="11"/>
  <c r="AD64" i="11"/>
  <c r="AD57" i="11"/>
  <c r="AD21" i="11"/>
  <c r="AD67" i="11"/>
  <c r="AD62" i="11"/>
  <c r="AD49" i="11"/>
  <c r="AD110" i="11"/>
  <c r="AD82" i="11"/>
  <c r="AD80" i="11"/>
  <c r="AD73" i="11"/>
  <c r="AD233" i="11"/>
  <c r="AD84" i="11"/>
  <c r="AD55" i="11"/>
  <c r="AD89" i="11"/>
  <c r="AD65" i="11"/>
  <c r="AD52" i="11"/>
  <c r="AD94" i="11"/>
  <c r="AD47" i="11"/>
  <c r="AD95" i="11"/>
  <c r="AD76" i="11"/>
  <c r="AD58" i="11"/>
  <c r="AD116" i="11"/>
  <c r="AD68" i="11"/>
  <c r="AD74" i="11"/>
  <c r="AD71" i="11"/>
  <c r="AD63" i="11"/>
  <c r="AH261" i="11"/>
  <c r="AH277" i="11"/>
  <c r="AH276" i="11"/>
  <c r="AH260" i="11"/>
  <c r="AH275" i="11"/>
  <c r="AH259" i="11"/>
  <c r="AH274" i="11"/>
  <c r="AH273" i="11"/>
  <c r="AH257" i="11"/>
  <c r="AH272" i="11"/>
  <c r="AH256" i="11"/>
  <c r="AH271" i="11"/>
  <c r="AH270" i="11"/>
  <c r="AH262" i="11"/>
  <c r="AH237" i="11"/>
  <c r="AH221" i="11"/>
  <c r="AH205" i="11"/>
  <c r="AH236" i="11"/>
  <c r="AH220" i="11"/>
  <c r="AH204" i="11"/>
  <c r="AH266" i="11"/>
  <c r="AH235" i="11"/>
  <c r="AH250" i="11"/>
  <c r="AH234" i="11"/>
  <c r="AH268" i="11"/>
  <c r="AH243" i="11"/>
  <c r="AH214" i="11"/>
  <c r="AH181" i="11"/>
  <c r="AH226" i="11"/>
  <c r="AH209" i="11"/>
  <c r="AH197" i="11"/>
  <c r="AH196" i="11"/>
  <c r="AH180" i="11"/>
  <c r="AH251" i="11"/>
  <c r="AH241" i="11"/>
  <c r="AH232" i="11"/>
  <c r="AH229" i="11"/>
  <c r="AH215" i="11"/>
  <c r="AH198" i="11"/>
  <c r="AH195" i="11"/>
  <c r="AH179" i="11"/>
  <c r="AH269" i="11"/>
  <c r="AH267" i="11"/>
  <c r="AH255" i="11"/>
  <c r="AH254" i="11"/>
  <c r="AH249" i="11"/>
  <c r="AH246" i="11"/>
  <c r="AH239" i="11"/>
  <c r="AH244" i="11"/>
  <c r="AH233" i="11"/>
  <c r="AH253" i="11"/>
  <c r="AH201" i="11"/>
  <c r="AH188" i="11"/>
  <c r="AH155" i="11"/>
  <c r="AH242" i="11"/>
  <c r="AH211" i="11"/>
  <c r="AH185" i="11"/>
  <c r="AH175" i="11"/>
  <c r="AH171" i="11"/>
  <c r="AH154" i="11"/>
  <c r="AH203" i="11"/>
  <c r="AH182" i="11"/>
  <c r="AH258" i="11"/>
  <c r="AH231" i="11"/>
  <c r="AH218" i="11"/>
  <c r="AH213" i="11"/>
  <c r="AH207" i="11"/>
  <c r="AH193" i="11"/>
  <c r="AH263" i="11"/>
  <c r="AH265" i="11"/>
  <c r="AH264" i="11"/>
  <c r="AH224" i="11"/>
  <c r="AH187" i="11"/>
  <c r="AH161" i="11"/>
  <c r="AH135" i="11"/>
  <c r="AH247" i="11"/>
  <c r="AH225" i="11"/>
  <c r="AH190" i="11"/>
  <c r="AH178" i="11"/>
  <c r="AH183" i="11"/>
  <c r="AH252" i="11"/>
  <c r="AH245" i="11"/>
  <c r="AH202" i="11"/>
  <c r="AH167" i="11"/>
  <c r="AH152" i="11"/>
  <c r="AH144" i="11"/>
  <c r="AH136" i="11"/>
  <c r="AH199" i="11"/>
  <c r="AH191" i="11"/>
  <c r="AH189" i="11"/>
  <c r="AH176" i="11"/>
  <c r="AH172" i="11"/>
  <c r="AH162" i="11"/>
  <c r="AH137" i="11"/>
  <c r="AH238" i="11"/>
  <c r="AH165" i="11"/>
  <c r="AH200" i="11"/>
  <c r="AH169" i="11"/>
  <c r="AH216" i="11"/>
  <c r="AH222" i="11"/>
  <c r="AH206" i="11"/>
  <c r="AH186" i="11"/>
  <c r="AH217" i="11"/>
  <c r="AH210" i="11"/>
  <c r="AH208" i="11"/>
  <c r="AH219" i="11"/>
  <c r="AH194" i="11"/>
  <c r="AH223" i="11"/>
  <c r="AH212" i="11"/>
  <c r="AH240" i="11"/>
  <c r="AH132" i="11"/>
  <c r="AH126" i="11"/>
  <c r="AH120" i="11"/>
  <c r="AH91" i="11"/>
  <c r="AH76" i="11"/>
  <c r="AH59" i="11"/>
  <c r="AH43" i="11"/>
  <c r="AH192" i="11"/>
  <c r="AH174" i="11"/>
  <c r="AH139" i="11"/>
  <c r="AH75" i="11"/>
  <c r="AH58" i="11"/>
  <c r="AH42" i="11"/>
  <c r="AH151" i="11"/>
  <c r="AH105" i="11"/>
  <c r="AH164" i="11"/>
  <c r="AH157" i="11"/>
  <c r="AH149" i="11"/>
  <c r="AH127" i="11"/>
  <c r="AH121" i="11"/>
  <c r="AH106" i="11"/>
  <c r="AH104" i="11"/>
  <c r="AH89" i="11"/>
  <c r="AH133" i="11"/>
  <c r="AH170" i="11"/>
  <c r="AH163" i="11"/>
  <c r="AH159" i="11"/>
  <c r="AH147" i="11"/>
  <c r="AH145" i="11"/>
  <c r="AH140" i="11"/>
  <c r="AH177" i="11"/>
  <c r="AH143" i="11"/>
  <c r="AH248" i="11"/>
  <c r="AH228" i="11"/>
  <c r="AH156" i="11"/>
  <c r="AH141" i="11"/>
  <c r="AH134" i="11"/>
  <c r="AH230" i="11"/>
  <c r="AH150" i="11"/>
  <c r="AH130" i="11"/>
  <c r="AH124" i="11"/>
  <c r="AH96" i="11"/>
  <c r="AH82" i="11"/>
  <c r="AH71" i="11"/>
  <c r="AH65" i="11"/>
  <c r="AH60" i="11"/>
  <c r="AH55" i="11"/>
  <c r="AH173" i="11"/>
  <c r="AH122" i="11"/>
  <c r="AH87" i="11"/>
  <c r="AH77" i="11"/>
  <c r="AH72" i="11"/>
  <c r="AH38" i="11"/>
  <c r="AH32" i="11"/>
  <c r="AH15" i="11"/>
  <c r="AH166" i="11"/>
  <c r="AH125" i="11"/>
  <c r="AH111" i="11"/>
  <c r="AH94" i="11"/>
  <c r="AH146" i="11"/>
  <c r="AH142" i="11"/>
  <c r="AH113" i="11"/>
  <c r="AH102" i="11"/>
  <c r="AH83" i="11"/>
  <c r="AH148" i="11"/>
  <c r="AH131" i="11"/>
  <c r="AH115" i="11"/>
  <c r="AH109" i="11"/>
  <c r="AH99" i="11"/>
  <c r="AH184" i="11"/>
  <c r="AH138" i="11"/>
  <c r="AH117" i="11"/>
  <c r="AH158" i="11"/>
  <c r="AH107" i="11"/>
  <c r="AH88" i="11"/>
  <c r="AH84" i="11"/>
  <c r="AH168" i="11"/>
  <c r="AH119" i="11"/>
  <c r="AH97" i="11"/>
  <c r="AH103" i="11"/>
  <c r="AH123" i="11"/>
  <c r="AH67" i="11"/>
  <c r="AH62" i="11"/>
  <c r="AH54" i="11"/>
  <c r="AH49" i="11"/>
  <c r="AH22" i="11"/>
  <c r="AH110" i="11"/>
  <c r="AH80" i="11"/>
  <c r="AH73" i="11"/>
  <c r="AH44" i="11"/>
  <c r="AH39" i="11"/>
  <c r="AH36" i="11"/>
  <c r="AH31" i="11"/>
  <c r="AH29" i="11"/>
  <c r="AH118" i="11"/>
  <c r="AH98" i="11"/>
  <c r="AH92" i="11"/>
  <c r="AH78" i="11"/>
  <c r="AH70" i="11"/>
  <c r="AH52" i="11"/>
  <c r="AH227" i="11"/>
  <c r="AH93" i="11"/>
  <c r="AH47" i="11"/>
  <c r="AH128" i="11"/>
  <c r="AH95" i="11"/>
  <c r="AH116" i="11"/>
  <c r="AH68" i="11"/>
  <c r="AH50" i="11"/>
  <c r="AH45" i="11"/>
  <c r="AH74" i="11"/>
  <c r="AH63" i="11"/>
  <c r="AH153" i="11"/>
  <c r="AH100" i="11"/>
  <c r="AH114" i="11"/>
  <c r="AH108" i="11"/>
  <c r="AH79" i="11"/>
  <c r="AH53" i="11"/>
  <c r="V12" i="11"/>
  <c r="X12" i="11"/>
  <c r="T15" i="11"/>
  <c r="T20" i="11"/>
  <c r="T24" i="11"/>
  <c r="AH27" i="11"/>
  <c r="AX29" i="11"/>
  <c r="AF30" i="11"/>
  <c r="Z34" i="11"/>
  <c r="AB37" i="11"/>
  <c r="Z40" i="11"/>
  <c r="AP46" i="11"/>
  <c r="Z50" i="11"/>
  <c r="T52" i="11"/>
  <c r="AF53" i="11"/>
  <c r="X58" i="11"/>
  <c r="T63" i="11"/>
  <c r="R76" i="11"/>
  <c r="AF86" i="11"/>
  <c r="AH129" i="11"/>
  <c r="T36" i="11"/>
  <c r="AH13" i="11"/>
  <c r="AB12" i="11"/>
  <c r="AH18" i="11"/>
  <c r="V24" i="11"/>
  <c r="AH30" i="11"/>
  <c r="AB34" i="11"/>
  <c r="AH37" i="11"/>
  <c r="R38" i="11"/>
  <c r="AB40" i="11"/>
  <c r="T41" i="11"/>
  <c r="AX47" i="11"/>
  <c r="AB50" i="11"/>
  <c r="AB58" i="11"/>
  <c r="V63" i="11"/>
  <c r="AP77" i="11"/>
  <c r="AP80" i="11"/>
  <c r="AH86" i="11"/>
  <c r="P88" i="11"/>
  <c r="AD97" i="11"/>
  <c r="X100" i="11"/>
  <c r="AP139" i="11"/>
  <c r="T268" i="11"/>
  <c r="T252" i="11"/>
  <c r="T267" i="11"/>
  <c r="T251" i="11"/>
  <c r="T266" i="11"/>
  <c r="T264" i="11"/>
  <c r="T263" i="11"/>
  <c r="T262" i="11"/>
  <c r="T261" i="11"/>
  <c r="T277" i="11"/>
  <c r="T276" i="11"/>
  <c r="T272" i="11"/>
  <c r="T244" i="11"/>
  <c r="T228" i="11"/>
  <c r="T212" i="11"/>
  <c r="T243" i="11"/>
  <c r="T227" i="11"/>
  <c r="T211" i="11"/>
  <c r="T257" i="11"/>
  <c r="T242" i="11"/>
  <c r="T271" i="11"/>
  <c r="T255" i="11"/>
  <c r="T241" i="11"/>
  <c r="T258" i="11"/>
  <c r="T250" i="11"/>
  <c r="T238" i="11"/>
  <c r="T224" i="11"/>
  <c r="T207" i="11"/>
  <c r="T188" i="11"/>
  <c r="T172" i="11"/>
  <c r="T259" i="11"/>
  <c r="T219" i="11"/>
  <c r="T202" i="11"/>
  <c r="T187" i="11"/>
  <c r="T265" i="11"/>
  <c r="T236" i="11"/>
  <c r="T186" i="11"/>
  <c r="T260" i="11"/>
  <c r="T248" i="11"/>
  <c r="T245" i="11"/>
  <c r="T234" i="11"/>
  <c r="T231" i="11"/>
  <c r="T275" i="11"/>
  <c r="T256" i="11"/>
  <c r="T273" i="11"/>
  <c r="T239" i="11"/>
  <c r="T270" i="11"/>
  <c r="T269" i="11"/>
  <c r="T240" i="11"/>
  <c r="T214" i="11"/>
  <c r="T210" i="11"/>
  <c r="T200" i="11"/>
  <c r="T190" i="11"/>
  <c r="T184" i="11"/>
  <c r="T173" i="11"/>
  <c r="T166" i="11"/>
  <c r="T163" i="11"/>
  <c r="T162" i="11"/>
  <c r="T146" i="11"/>
  <c r="T253" i="11"/>
  <c r="T247" i="11"/>
  <c r="T225" i="11"/>
  <c r="T181" i="11"/>
  <c r="T167" i="11"/>
  <c r="T161" i="11"/>
  <c r="T145" i="11"/>
  <c r="T223" i="11"/>
  <c r="T221" i="11"/>
  <c r="T178" i="11"/>
  <c r="T233" i="11"/>
  <c r="T217" i="11"/>
  <c r="T195" i="11"/>
  <c r="T249" i="11"/>
  <c r="T213" i="11"/>
  <c r="T194" i="11"/>
  <c r="T191" i="11"/>
  <c r="T179" i="11"/>
  <c r="T154" i="11"/>
  <c r="T142" i="11"/>
  <c r="T126" i="11"/>
  <c r="T246" i="11"/>
  <c r="T230" i="11"/>
  <c r="T218" i="11"/>
  <c r="T201" i="11"/>
  <c r="T175" i="11"/>
  <c r="T197" i="11"/>
  <c r="T168" i="11"/>
  <c r="T274" i="11"/>
  <c r="T226" i="11"/>
  <c r="T192" i="11"/>
  <c r="T150" i="11"/>
  <c r="T128" i="11"/>
  <c r="T111" i="11"/>
  <c r="T182" i="11"/>
  <c r="T177" i="11"/>
  <c r="T164" i="11"/>
  <c r="T229" i="11"/>
  <c r="T254" i="11"/>
  <c r="T203" i="11"/>
  <c r="T176" i="11"/>
  <c r="T205" i="11"/>
  <c r="T209" i="11"/>
  <c r="T206" i="11"/>
  <c r="T204" i="11"/>
  <c r="T169" i="11"/>
  <c r="T220" i="11"/>
  <c r="T208" i="11"/>
  <c r="T199" i="11"/>
  <c r="T198" i="11"/>
  <c r="T189" i="11"/>
  <c r="T180" i="11"/>
  <c r="T232" i="11"/>
  <c r="T222" i="11"/>
  <c r="T215" i="11"/>
  <c r="T196" i="11"/>
  <c r="T237" i="11"/>
  <c r="T216" i="11"/>
  <c r="T112" i="11"/>
  <c r="T98" i="11"/>
  <c r="T83" i="11"/>
  <c r="T67" i="11"/>
  <c r="T50" i="11"/>
  <c r="T34" i="11"/>
  <c r="T144" i="11"/>
  <c r="T130" i="11"/>
  <c r="T124" i="11"/>
  <c r="T113" i="11"/>
  <c r="T97" i="11"/>
  <c r="T82" i="11"/>
  <c r="T66" i="11"/>
  <c r="T49" i="11"/>
  <c r="T33" i="11"/>
  <c r="T148" i="11"/>
  <c r="T138" i="11"/>
  <c r="T115" i="11"/>
  <c r="T114" i="11"/>
  <c r="T96" i="11"/>
  <c r="T160" i="11"/>
  <c r="T135" i="11"/>
  <c r="T125" i="11"/>
  <c r="T117" i="11"/>
  <c r="T116" i="11"/>
  <c r="T95" i="11"/>
  <c r="T235" i="11"/>
  <c r="T165" i="11"/>
  <c r="T131" i="11"/>
  <c r="T185" i="11"/>
  <c r="T155" i="11"/>
  <c r="T174" i="11"/>
  <c r="T153" i="11"/>
  <c r="T132" i="11"/>
  <c r="T183" i="11"/>
  <c r="T151" i="11"/>
  <c r="T139" i="11"/>
  <c r="T157" i="11"/>
  <c r="T136" i="11"/>
  <c r="T149" i="11"/>
  <c r="T133" i="11"/>
  <c r="T159" i="11"/>
  <c r="T147" i="11"/>
  <c r="T143" i="11"/>
  <c r="T127" i="11"/>
  <c r="T140" i="11"/>
  <c r="T137" i="11"/>
  <c r="T110" i="11"/>
  <c r="T91" i="11"/>
  <c r="T85" i="11"/>
  <c r="T75" i="11"/>
  <c r="T68" i="11"/>
  <c r="T30" i="11"/>
  <c r="T23" i="11"/>
  <c r="T193" i="11"/>
  <c r="T118" i="11"/>
  <c r="T100" i="11"/>
  <c r="T47" i="11"/>
  <c r="T35" i="11"/>
  <c r="T22" i="11"/>
  <c r="T129" i="11"/>
  <c r="T120" i="11"/>
  <c r="T108" i="11"/>
  <c r="T89" i="11"/>
  <c r="T86" i="11"/>
  <c r="T106" i="11"/>
  <c r="T104" i="11"/>
  <c r="T101" i="11"/>
  <c r="T94" i="11"/>
  <c r="T156" i="11"/>
  <c r="T171" i="11"/>
  <c r="T122" i="11"/>
  <c r="T92" i="11"/>
  <c r="T158" i="11"/>
  <c r="T152" i="11"/>
  <c r="T87" i="11"/>
  <c r="T134" i="11"/>
  <c r="T61" i="11"/>
  <c r="T56" i="11"/>
  <c r="T43" i="11"/>
  <c r="T16" i="11"/>
  <c r="T109" i="11"/>
  <c r="T25" i="11"/>
  <c r="T17" i="11"/>
  <c r="T38" i="11"/>
  <c r="T141" i="11"/>
  <c r="T123" i="11"/>
  <c r="T77" i="11"/>
  <c r="T64" i="11"/>
  <c r="T59" i="11"/>
  <c r="T26" i="11"/>
  <c r="T18" i="11"/>
  <c r="T102" i="11"/>
  <c r="T69" i="11"/>
  <c r="T46" i="11"/>
  <c r="T72" i="11"/>
  <c r="T51" i="11"/>
  <c r="T62" i="11"/>
  <c r="T54" i="11"/>
  <c r="T121" i="11"/>
  <c r="T103" i="11"/>
  <c r="T57" i="11"/>
  <c r="T80" i="11"/>
  <c r="T44" i="11"/>
  <c r="T119" i="11"/>
  <c r="T107" i="11"/>
  <c r="T93" i="11"/>
  <c r="T78" i="11"/>
  <c r="T73" i="11"/>
  <c r="T70" i="11"/>
  <c r="T65" i="11"/>
  <c r="T99" i="11"/>
  <c r="T84" i="11"/>
  <c r="T55" i="11"/>
  <c r="AF262" i="11"/>
  <c r="AF261" i="11"/>
  <c r="AF277" i="11"/>
  <c r="AF276" i="11"/>
  <c r="AF260" i="11"/>
  <c r="AF275" i="11"/>
  <c r="AF274" i="11"/>
  <c r="AF258" i="11"/>
  <c r="AF273" i="11"/>
  <c r="AF257" i="11"/>
  <c r="AF272" i="11"/>
  <c r="AF271" i="11"/>
  <c r="AF270" i="11"/>
  <c r="AF238" i="11"/>
  <c r="AF222" i="11"/>
  <c r="AF206" i="11"/>
  <c r="AF237" i="11"/>
  <c r="AF221" i="11"/>
  <c r="AF205" i="11"/>
  <c r="AF236" i="11"/>
  <c r="AF266" i="11"/>
  <c r="AF235" i="11"/>
  <c r="AF265" i="11"/>
  <c r="AF259" i="11"/>
  <c r="AF182" i="11"/>
  <c r="AF243" i="11"/>
  <c r="AF214" i="11"/>
  <c r="AF204" i="11"/>
  <c r="AF181" i="11"/>
  <c r="AF268" i="11"/>
  <c r="AF226" i="11"/>
  <c r="AF209" i="11"/>
  <c r="AF197" i="11"/>
  <c r="AF196" i="11"/>
  <c r="AF180" i="11"/>
  <c r="AF165" i="11"/>
  <c r="AF251" i="11"/>
  <c r="AF241" i="11"/>
  <c r="AF232" i="11"/>
  <c r="AF229" i="11"/>
  <c r="AF269" i="11"/>
  <c r="AF267" i="11"/>
  <c r="AF255" i="11"/>
  <c r="AF254" i="11"/>
  <c r="AF249" i="11"/>
  <c r="AF246" i="11"/>
  <c r="AF239" i="11"/>
  <c r="AF248" i="11"/>
  <c r="AF227" i="11"/>
  <c r="AF225" i="11"/>
  <c r="AF192" i="11"/>
  <c r="AF156" i="11"/>
  <c r="AF250" i="11"/>
  <c r="AF234" i="11"/>
  <c r="AF201" i="11"/>
  <c r="AF188" i="11"/>
  <c r="AF179" i="11"/>
  <c r="AF155" i="11"/>
  <c r="AF242" i="11"/>
  <c r="AF215" i="11"/>
  <c r="AF211" i="11"/>
  <c r="AF185" i="11"/>
  <c r="AF203" i="11"/>
  <c r="AF263" i="11"/>
  <c r="AF256" i="11"/>
  <c r="AF217" i="11"/>
  <c r="AF212" i="11"/>
  <c r="AF200" i="11"/>
  <c r="AF193" i="11"/>
  <c r="AF184" i="11"/>
  <c r="AF176" i="11"/>
  <c r="AF150" i="11"/>
  <c r="AF144" i="11"/>
  <c r="AF136" i="11"/>
  <c r="AF120" i="11"/>
  <c r="AF264" i="11"/>
  <c r="AF224" i="11"/>
  <c r="AF187" i="11"/>
  <c r="AF253" i="11"/>
  <c r="AF247" i="11"/>
  <c r="AF190" i="11"/>
  <c r="AF178" i="11"/>
  <c r="AF252" i="11"/>
  <c r="AF240" i="11"/>
  <c r="AF230" i="11"/>
  <c r="AF173" i="11"/>
  <c r="AF245" i="11"/>
  <c r="AF202" i="11"/>
  <c r="AF167" i="11"/>
  <c r="AF152" i="11"/>
  <c r="AF199" i="11"/>
  <c r="AF191" i="11"/>
  <c r="AF189" i="11"/>
  <c r="AF172" i="11"/>
  <c r="AF162" i="11"/>
  <c r="AF169" i="11"/>
  <c r="AF231" i="11"/>
  <c r="AF220" i="11"/>
  <c r="AF218" i="11"/>
  <c r="AF216" i="11"/>
  <c r="AF207" i="11"/>
  <c r="AF198" i="11"/>
  <c r="AF186" i="11"/>
  <c r="AF244" i="11"/>
  <c r="AF210" i="11"/>
  <c r="AF208" i="11"/>
  <c r="AF175" i="11"/>
  <c r="AF219" i="11"/>
  <c r="AF213" i="11"/>
  <c r="AF195" i="11"/>
  <c r="AF194" i="11"/>
  <c r="AF171" i="11"/>
  <c r="AF223" i="11"/>
  <c r="AF160" i="11"/>
  <c r="AF153" i="11"/>
  <c r="AF92" i="11"/>
  <c r="AF77" i="11"/>
  <c r="AF60" i="11"/>
  <c r="AF44" i="11"/>
  <c r="AF132" i="11"/>
  <c r="AF126" i="11"/>
  <c r="AF91" i="11"/>
  <c r="AF76" i="11"/>
  <c r="AF59" i="11"/>
  <c r="AF43" i="11"/>
  <c r="AF174" i="11"/>
  <c r="AF139" i="11"/>
  <c r="AF151" i="11"/>
  <c r="AF105" i="11"/>
  <c r="AF183" i="11"/>
  <c r="AF164" i="11"/>
  <c r="AF157" i="11"/>
  <c r="AF149" i="11"/>
  <c r="AF127" i="11"/>
  <c r="AF133" i="11"/>
  <c r="AF170" i="11"/>
  <c r="AF163" i="11"/>
  <c r="AF159" i="11"/>
  <c r="AF147" i="11"/>
  <c r="AF145" i="11"/>
  <c r="AF140" i="11"/>
  <c r="AF177" i="11"/>
  <c r="AF143" i="11"/>
  <c r="AF128" i="11"/>
  <c r="AF228" i="11"/>
  <c r="AF137" i="11"/>
  <c r="AF154" i="11"/>
  <c r="AF141" i="11"/>
  <c r="AF134" i="11"/>
  <c r="AF129" i="11"/>
  <c r="AF135" i="11"/>
  <c r="AF130" i="11"/>
  <c r="AF54" i="11"/>
  <c r="AF48" i="11"/>
  <c r="AF37" i="11"/>
  <c r="AF96" i="11"/>
  <c r="AF82" i="11"/>
  <c r="AF71" i="11"/>
  <c r="AF65" i="11"/>
  <c r="AF55" i="11"/>
  <c r="AF16" i="11"/>
  <c r="AF122" i="11"/>
  <c r="AF166" i="11"/>
  <c r="AF161" i="11"/>
  <c r="AF125" i="11"/>
  <c r="AF111" i="11"/>
  <c r="AF94" i="11"/>
  <c r="AF146" i="11"/>
  <c r="AF142" i="11"/>
  <c r="AF113" i="11"/>
  <c r="AF102" i="11"/>
  <c r="AF148" i="11"/>
  <c r="AF131" i="11"/>
  <c r="AF115" i="11"/>
  <c r="AF109" i="11"/>
  <c r="AF99" i="11"/>
  <c r="AF138" i="11"/>
  <c r="AF124" i="11"/>
  <c r="AF117" i="11"/>
  <c r="AF158" i="11"/>
  <c r="AF107" i="11"/>
  <c r="AF88" i="11"/>
  <c r="AF168" i="11"/>
  <c r="AF119" i="11"/>
  <c r="AF97" i="11"/>
  <c r="AF121" i="11"/>
  <c r="AF103" i="11"/>
  <c r="AF85" i="11"/>
  <c r="AF75" i="11"/>
  <c r="AF64" i="11"/>
  <c r="AF57" i="11"/>
  <c r="AF21" i="11"/>
  <c r="AF67" i="11"/>
  <c r="AF62" i="11"/>
  <c r="AF36" i="11"/>
  <c r="AF49" i="11"/>
  <c r="AF22" i="11"/>
  <c r="AF110" i="11"/>
  <c r="AF80" i="11"/>
  <c r="AF73" i="11"/>
  <c r="AF39" i="11"/>
  <c r="AF31" i="11"/>
  <c r="AF233" i="11"/>
  <c r="AF106" i="11"/>
  <c r="AF84" i="11"/>
  <c r="AF118" i="11"/>
  <c r="AF98" i="11"/>
  <c r="AF89" i="11"/>
  <c r="AF78" i="11"/>
  <c r="AF70" i="11"/>
  <c r="AF52" i="11"/>
  <c r="AF42" i="11"/>
  <c r="AF93" i="11"/>
  <c r="AF95" i="11"/>
  <c r="AF58" i="11"/>
  <c r="AF116" i="11"/>
  <c r="AF68" i="11"/>
  <c r="AF104" i="11"/>
  <c r="AF74" i="11"/>
  <c r="AF63" i="11"/>
  <c r="AF100" i="11"/>
  <c r="AF56" i="11"/>
  <c r="AX17" i="11"/>
  <c r="R10" i="11"/>
  <c r="X15" i="11"/>
  <c r="AX49" i="11"/>
  <c r="AD50" i="11"/>
  <c r="X63" i="11"/>
  <c r="T71" i="11"/>
  <c r="T79" i="11"/>
  <c r="X83" i="11"/>
  <c r="R88" i="11"/>
  <c r="Z100" i="11"/>
  <c r="AX27" i="11"/>
  <c r="R36" i="11"/>
  <c r="R45" i="11"/>
  <c r="R21" i="11"/>
  <c r="R29" i="11"/>
  <c r="AD25" i="11"/>
  <c r="Z12" i="11"/>
  <c r="AP273" i="11"/>
  <c r="AP257" i="11"/>
  <c r="AP272" i="11"/>
  <c r="AP256" i="11"/>
  <c r="AP271" i="11"/>
  <c r="AP255" i="11"/>
  <c r="AP270" i="11"/>
  <c r="AP269" i="11"/>
  <c r="AP268" i="11"/>
  <c r="AP267" i="11"/>
  <c r="AP266" i="11"/>
  <c r="AP278" i="11"/>
  <c r="AP249" i="11"/>
  <c r="AP233" i="11"/>
  <c r="AP217" i="11"/>
  <c r="AP201" i="11"/>
  <c r="AP200" i="11"/>
  <c r="AP251" i="11"/>
  <c r="AP248" i="11"/>
  <c r="AP232" i="11"/>
  <c r="AP216" i="11"/>
  <c r="AP199" i="11"/>
  <c r="AP265" i="11"/>
  <c r="AP260" i="11"/>
  <c r="AP254" i="11"/>
  <c r="AP247" i="11"/>
  <c r="AP231" i="11"/>
  <c r="AP246" i="11"/>
  <c r="AP230" i="11"/>
  <c r="AP274" i="11"/>
  <c r="AP275" i="11"/>
  <c r="AP276" i="11"/>
  <c r="AP239" i="11"/>
  <c r="AP210" i="11"/>
  <c r="AP193" i="11"/>
  <c r="AP177" i="11"/>
  <c r="AP227" i="11"/>
  <c r="AP222" i="11"/>
  <c r="AP205" i="11"/>
  <c r="AP192" i="11"/>
  <c r="AP176" i="11"/>
  <c r="AP237" i="11"/>
  <c r="AP191" i="11"/>
  <c r="AP175" i="11"/>
  <c r="AP244" i="11"/>
  <c r="AP235" i="11"/>
  <c r="AP242" i="11"/>
  <c r="AP261" i="11"/>
  <c r="AP253" i="11"/>
  <c r="AP240" i="11"/>
  <c r="AP263" i="11"/>
  <c r="AP262" i="11"/>
  <c r="AP277" i="11"/>
  <c r="AP250" i="11"/>
  <c r="AP241" i="11"/>
  <c r="AP234" i="11"/>
  <c r="AP215" i="11"/>
  <c r="AP203" i="11"/>
  <c r="AP196" i="11"/>
  <c r="AP172" i="11"/>
  <c r="AP151" i="11"/>
  <c r="AP218" i="11"/>
  <c r="AP209" i="11"/>
  <c r="AP189" i="11"/>
  <c r="AP150" i="11"/>
  <c r="AP258" i="11"/>
  <c r="AP236" i="11"/>
  <c r="AP224" i="11"/>
  <c r="AP186" i="11"/>
  <c r="AP243" i="11"/>
  <c r="AP220" i="11"/>
  <c r="AP183" i="11"/>
  <c r="AP252" i="11"/>
  <c r="AP245" i="11"/>
  <c r="AP264" i="11"/>
  <c r="AP211" i="11"/>
  <c r="AP178" i="11"/>
  <c r="AP174" i="11"/>
  <c r="AP166" i="11"/>
  <c r="AP157" i="11"/>
  <c r="AP131" i="11"/>
  <c r="AP180" i="11"/>
  <c r="AP259" i="11"/>
  <c r="AP140" i="11"/>
  <c r="AP123" i="11"/>
  <c r="AP116" i="11"/>
  <c r="AP206" i="11"/>
  <c r="AP204" i="11"/>
  <c r="AP181" i="11"/>
  <c r="AP145" i="11"/>
  <c r="AP141" i="11"/>
  <c r="AP208" i="11"/>
  <c r="AP188" i="11"/>
  <c r="AP169" i="11"/>
  <c r="AP163" i="11"/>
  <c r="AP156" i="11"/>
  <c r="AP187" i="11"/>
  <c r="AP214" i="11"/>
  <c r="AP212" i="11"/>
  <c r="AP207" i="11"/>
  <c r="AP198" i="11"/>
  <c r="AP197" i="11"/>
  <c r="AP160" i="11"/>
  <c r="AP219" i="11"/>
  <c r="AP171" i="11"/>
  <c r="AP221" i="11"/>
  <c r="AP195" i="11"/>
  <c r="AP194" i="11"/>
  <c r="AP185" i="11"/>
  <c r="AP223" i="11"/>
  <c r="AP213" i="11"/>
  <c r="AP179" i="11"/>
  <c r="AP168" i="11"/>
  <c r="AP170" i="11"/>
  <c r="AP184" i="11"/>
  <c r="AP228" i="11"/>
  <c r="AP226" i="11"/>
  <c r="AP225" i="11"/>
  <c r="AP165" i="11"/>
  <c r="AP136" i="11"/>
  <c r="AP121" i="11"/>
  <c r="AP107" i="11"/>
  <c r="AP103" i="11"/>
  <c r="AP88" i="11"/>
  <c r="AP72" i="11"/>
  <c r="AP55" i="11"/>
  <c r="AP39" i="11"/>
  <c r="AP190" i="11"/>
  <c r="AP147" i="11"/>
  <c r="AP133" i="11"/>
  <c r="AP108" i="11"/>
  <c r="AP102" i="11"/>
  <c r="AP87" i="11"/>
  <c r="AP71" i="11"/>
  <c r="AP54" i="11"/>
  <c r="AP38" i="11"/>
  <c r="AP143" i="11"/>
  <c r="AP128" i="11"/>
  <c r="AP109" i="11"/>
  <c r="AP101" i="11"/>
  <c r="AP86" i="11"/>
  <c r="AP122" i="11"/>
  <c r="AP110" i="11"/>
  <c r="AP100" i="11"/>
  <c r="AP159" i="11"/>
  <c r="AP137" i="11"/>
  <c r="AP238" i="11"/>
  <c r="AP154" i="11"/>
  <c r="AP134" i="11"/>
  <c r="AP152" i="11"/>
  <c r="AP130" i="11"/>
  <c r="AP146" i="11"/>
  <c r="AP162" i="11"/>
  <c r="AP158" i="11"/>
  <c r="AP142" i="11"/>
  <c r="AP173" i="11"/>
  <c r="AP161" i="11"/>
  <c r="AP148" i="11"/>
  <c r="AP138" i="11"/>
  <c r="AP167" i="11"/>
  <c r="AP144" i="11"/>
  <c r="AP135" i="11"/>
  <c r="AP164" i="11"/>
  <c r="AP125" i="11"/>
  <c r="AP115" i="11"/>
  <c r="AP99" i="11"/>
  <c r="AP92" i="11"/>
  <c r="AP78" i="11"/>
  <c r="AP56" i="11"/>
  <c r="AP33" i="11"/>
  <c r="AP28" i="11"/>
  <c r="AP73" i="11"/>
  <c r="AP50" i="11"/>
  <c r="AP27" i="11"/>
  <c r="AP11" i="11"/>
  <c r="AP124" i="11"/>
  <c r="AP117" i="11"/>
  <c r="AP97" i="11"/>
  <c r="AP79" i="11"/>
  <c r="AP119" i="11"/>
  <c r="AP105" i="11"/>
  <c r="AP95" i="11"/>
  <c r="AP112" i="11"/>
  <c r="AP229" i="11"/>
  <c r="AP132" i="11"/>
  <c r="AP93" i="11"/>
  <c r="AP114" i="11"/>
  <c r="AP98" i="11"/>
  <c r="AP82" i="11"/>
  <c r="AP70" i="11"/>
  <c r="AP52" i="11"/>
  <c r="AP44" i="11"/>
  <c r="AP34" i="11"/>
  <c r="AP23" i="11"/>
  <c r="AP10" i="11"/>
  <c r="AP9" i="11"/>
  <c r="AP155" i="11"/>
  <c r="AP118" i="11"/>
  <c r="AP91" i="11"/>
  <c r="AP84" i="11"/>
  <c r="AP47" i="11"/>
  <c r="AP65" i="11"/>
  <c r="AP60" i="11"/>
  <c r="AP42" i="11"/>
  <c r="AP12" i="11"/>
  <c r="AP106" i="11"/>
  <c r="AP68" i="11"/>
  <c r="AP45" i="11"/>
  <c r="AP126" i="11"/>
  <c r="AP89" i="11"/>
  <c r="AP76" i="11"/>
  <c r="AP63" i="11"/>
  <c r="AP58" i="11"/>
  <c r="AP113" i="11"/>
  <c r="AP94" i="11"/>
  <c r="AP182" i="11"/>
  <c r="AP74" i="11"/>
  <c r="AP53" i="11"/>
  <c r="AP153" i="11"/>
  <c r="AP81" i="11"/>
  <c r="AP104" i="11"/>
  <c r="AP149" i="11"/>
  <c r="AP66" i="11"/>
  <c r="AP111" i="11"/>
  <c r="AP96" i="11"/>
  <c r="AP83" i="11"/>
  <c r="AP69" i="11"/>
  <c r="AD12" i="11"/>
  <c r="AX19" i="11"/>
  <c r="X24" i="11"/>
  <c r="AD34" i="11"/>
  <c r="AB38" i="11"/>
  <c r="AD41" i="11"/>
  <c r="R42" i="11"/>
  <c r="AR272" i="11"/>
  <c r="AR256" i="11"/>
  <c r="AR271" i="11"/>
  <c r="AR255" i="11"/>
  <c r="AR270" i="11"/>
  <c r="AR254" i="11"/>
  <c r="AR268" i="11"/>
  <c r="AR267" i="11"/>
  <c r="AR266" i="11"/>
  <c r="AR265" i="11"/>
  <c r="AR251" i="11"/>
  <c r="AR248" i="11"/>
  <c r="AR232" i="11"/>
  <c r="AR216" i="11"/>
  <c r="AR199" i="11"/>
  <c r="AR260" i="11"/>
  <c r="AR247" i="11"/>
  <c r="AR231" i="11"/>
  <c r="AR215" i="11"/>
  <c r="AR198" i="11"/>
  <c r="AR246" i="11"/>
  <c r="AR230" i="11"/>
  <c r="AR269" i="11"/>
  <c r="AR245" i="11"/>
  <c r="AR229" i="11"/>
  <c r="AR274" i="11"/>
  <c r="AR263" i="11"/>
  <c r="AR275" i="11"/>
  <c r="AR276" i="11"/>
  <c r="AR273" i="11"/>
  <c r="AR227" i="11"/>
  <c r="AR222" i="11"/>
  <c r="AR205" i="11"/>
  <c r="AR192" i="11"/>
  <c r="AR176" i="11"/>
  <c r="AR237" i="11"/>
  <c r="AR191" i="11"/>
  <c r="AR175" i="11"/>
  <c r="AR249" i="11"/>
  <c r="AR244" i="11"/>
  <c r="AR217" i="11"/>
  <c r="AR211" i="11"/>
  <c r="AR200" i="11"/>
  <c r="AR190" i="11"/>
  <c r="AR174" i="11"/>
  <c r="AR235" i="11"/>
  <c r="AR242" i="11"/>
  <c r="AR261" i="11"/>
  <c r="AR253" i="11"/>
  <c r="AR240" i="11"/>
  <c r="AR233" i="11"/>
  <c r="AR262" i="11"/>
  <c r="AR252" i="11"/>
  <c r="AR277" i="11"/>
  <c r="AR264" i="11"/>
  <c r="AR218" i="11"/>
  <c r="AR209" i="11"/>
  <c r="AR189" i="11"/>
  <c r="AR150" i="11"/>
  <c r="AR258" i="11"/>
  <c r="AR236" i="11"/>
  <c r="AR224" i="11"/>
  <c r="AR193" i="11"/>
  <c r="AR186" i="11"/>
  <c r="AR149" i="11"/>
  <c r="AR243" i="11"/>
  <c r="AR220" i="11"/>
  <c r="AR183" i="11"/>
  <c r="AR226" i="11"/>
  <c r="AR180" i="11"/>
  <c r="AR152" i="11"/>
  <c r="AR146" i="11"/>
  <c r="AR130" i="11"/>
  <c r="AR196" i="11"/>
  <c r="AR172" i="11"/>
  <c r="AR204" i="11"/>
  <c r="AR259" i="11"/>
  <c r="AR250" i="11"/>
  <c r="AR206" i="11"/>
  <c r="AR181" i="11"/>
  <c r="AR145" i="11"/>
  <c r="AR141" i="11"/>
  <c r="AR124" i="11"/>
  <c r="AR115" i="11"/>
  <c r="AR208" i="11"/>
  <c r="AR203" i="11"/>
  <c r="AR188" i="11"/>
  <c r="AR169" i="11"/>
  <c r="AR163" i="11"/>
  <c r="AR156" i="11"/>
  <c r="AR142" i="11"/>
  <c r="AR187" i="11"/>
  <c r="AR214" i="11"/>
  <c r="AR212" i="11"/>
  <c r="AR207" i="11"/>
  <c r="AR201" i="11"/>
  <c r="AR197" i="11"/>
  <c r="AR160" i="11"/>
  <c r="AR219" i="11"/>
  <c r="AR210" i="11"/>
  <c r="AR171" i="11"/>
  <c r="AR166" i="11"/>
  <c r="AR221" i="11"/>
  <c r="AR195" i="11"/>
  <c r="AR194" i="11"/>
  <c r="AR185" i="11"/>
  <c r="AR234" i="11"/>
  <c r="AR223" i="11"/>
  <c r="AR213" i="11"/>
  <c r="AR179" i="11"/>
  <c r="AR239" i="11"/>
  <c r="AR170" i="11"/>
  <c r="AR184" i="11"/>
  <c r="AR178" i="11"/>
  <c r="AR177" i="11"/>
  <c r="AR241" i="11"/>
  <c r="AR228" i="11"/>
  <c r="AR225" i="11"/>
  <c r="AR257" i="11"/>
  <c r="AR151" i="11"/>
  <c r="AR147" i="11"/>
  <c r="AR133" i="11"/>
  <c r="AR108" i="11"/>
  <c r="AR102" i="11"/>
  <c r="AR87" i="11"/>
  <c r="AR71" i="11"/>
  <c r="AR54" i="11"/>
  <c r="AR38" i="11"/>
  <c r="AR143" i="11"/>
  <c r="AR128" i="11"/>
  <c r="AR109" i="11"/>
  <c r="AR101" i="11"/>
  <c r="AR86" i="11"/>
  <c r="AR70" i="11"/>
  <c r="AR53" i="11"/>
  <c r="AR37" i="11"/>
  <c r="AR140" i="11"/>
  <c r="AR122" i="11"/>
  <c r="AR110" i="11"/>
  <c r="AR100" i="11"/>
  <c r="AR159" i="11"/>
  <c r="AR111" i="11"/>
  <c r="AR99" i="11"/>
  <c r="AR137" i="11"/>
  <c r="AR129" i="11"/>
  <c r="AR238" i="11"/>
  <c r="AR154" i="11"/>
  <c r="AR134" i="11"/>
  <c r="AR162" i="11"/>
  <c r="AR158" i="11"/>
  <c r="AR173" i="11"/>
  <c r="AR161" i="11"/>
  <c r="AR148" i="11"/>
  <c r="AR138" i="11"/>
  <c r="AR167" i="11"/>
  <c r="AR144" i="11"/>
  <c r="AR135" i="11"/>
  <c r="AR131" i="11"/>
  <c r="AR168" i="11"/>
  <c r="AR126" i="11"/>
  <c r="AR73" i="11"/>
  <c r="AR50" i="11"/>
  <c r="AR39" i="11"/>
  <c r="AR27" i="11"/>
  <c r="AR117" i="11"/>
  <c r="AR84" i="11"/>
  <c r="AR67" i="11"/>
  <c r="AR62" i="11"/>
  <c r="AR45" i="11"/>
  <c r="AR26" i="11"/>
  <c r="AR10" i="11"/>
  <c r="AR97" i="11"/>
  <c r="AR119" i="11"/>
  <c r="AR105" i="11"/>
  <c r="AR95" i="11"/>
  <c r="AR123" i="11"/>
  <c r="AR112" i="11"/>
  <c r="AR107" i="11"/>
  <c r="AR132" i="11"/>
  <c r="AR93" i="11"/>
  <c r="AR114" i="11"/>
  <c r="AR103" i="11"/>
  <c r="AR136" i="11"/>
  <c r="AR121" i="11"/>
  <c r="AR91" i="11"/>
  <c r="AR116" i="11"/>
  <c r="AR155" i="11"/>
  <c r="AR118" i="11"/>
  <c r="AR47" i="11"/>
  <c r="AR78" i="11"/>
  <c r="AR65" i="11"/>
  <c r="AR60" i="11"/>
  <c r="AR42" i="11"/>
  <c r="AR12" i="11"/>
  <c r="AR11" i="11"/>
  <c r="AR106" i="11"/>
  <c r="AR92" i="11"/>
  <c r="AR68" i="11"/>
  <c r="AR55" i="11"/>
  <c r="AR24" i="11"/>
  <c r="AR13" i="11"/>
  <c r="AR89" i="11"/>
  <c r="AR76" i="11"/>
  <c r="AR63" i="11"/>
  <c r="AR58" i="11"/>
  <c r="AR40" i="11"/>
  <c r="AR113" i="11"/>
  <c r="AR94" i="11"/>
  <c r="AR182" i="11"/>
  <c r="AR74" i="11"/>
  <c r="AR153" i="11"/>
  <c r="AR81" i="11"/>
  <c r="AR79" i="11"/>
  <c r="AR104" i="11"/>
  <c r="AR88" i="11"/>
  <c r="AR48" i="11"/>
  <c r="AR157" i="11"/>
  <c r="AR66" i="11"/>
  <c r="AR61" i="11"/>
  <c r="AR56" i="11"/>
  <c r="AR51" i="11"/>
  <c r="AR165" i="11"/>
  <c r="AR96" i="11"/>
  <c r="AR83" i="11"/>
  <c r="AR69" i="11"/>
  <c r="AR139" i="11"/>
  <c r="AR77" i="11"/>
  <c r="AR64" i="11"/>
  <c r="AR59" i="11"/>
  <c r="L280" i="11"/>
  <c r="L303" i="11" s="1"/>
  <c r="L305" i="11" s="1"/>
  <c r="T10" i="11"/>
  <c r="AB11" i="11"/>
  <c r="AF12" i="11"/>
  <c r="AP13" i="11"/>
  <c r="Z15" i="11"/>
  <c r="AP16" i="11"/>
  <c r="P17" i="11"/>
  <c r="AH20" i="11"/>
  <c r="AV21" i="11"/>
  <c r="Z22" i="11"/>
  <c r="Z24" i="11"/>
  <c r="AP25" i="11"/>
  <c r="R26" i="11"/>
  <c r="R28" i="11"/>
  <c r="R31" i="11"/>
  <c r="AF34" i="11"/>
  <c r="AD38" i="11"/>
  <c r="R39" i="11"/>
  <c r="AF40" i="11"/>
  <c r="AF41" i="11"/>
  <c r="T42" i="11"/>
  <c r="AP48" i="11"/>
  <c r="AF50" i="11"/>
  <c r="AD51" i="11"/>
  <c r="AX52" i="11"/>
  <c r="AP59" i="11"/>
  <c r="AP64" i="11"/>
  <c r="V71" i="11"/>
  <c r="AD72" i="11"/>
  <c r="Z83" i="11"/>
  <c r="T88" i="11"/>
  <c r="AX92" i="11"/>
  <c r="AB100" i="11"/>
  <c r="R105" i="11"/>
  <c r="AD108" i="11"/>
  <c r="AB123" i="11"/>
  <c r="AP129" i="11"/>
  <c r="V267" i="11"/>
  <c r="V251" i="11"/>
  <c r="V266" i="11"/>
  <c r="V265" i="11"/>
  <c r="V263" i="11"/>
  <c r="V262" i="11"/>
  <c r="V261" i="11"/>
  <c r="V277" i="11"/>
  <c r="V276" i="11"/>
  <c r="V260" i="11"/>
  <c r="V275" i="11"/>
  <c r="V243" i="11"/>
  <c r="V227" i="11"/>
  <c r="V211" i="11"/>
  <c r="V257" i="11"/>
  <c r="V242" i="11"/>
  <c r="V226" i="11"/>
  <c r="V210" i="11"/>
  <c r="V271" i="11"/>
  <c r="V255" i="11"/>
  <c r="V241" i="11"/>
  <c r="V240" i="11"/>
  <c r="V259" i="11"/>
  <c r="V264" i="11"/>
  <c r="V219" i="11"/>
  <c r="V212" i="11"/>
  <c r="V202" i="11"/>
  <c r="V187" i="11"/>
  <c r="V171" i="11"/>
  <c r="V236" i="11"/>
  <c r="V186" i="11"/>
  <c r="V272" i="11"/>
  <c r="V252" i="11"/>
  <c r="V228" i="11"/>
  <c r="V225" i="11"/>
  <c r="V208" i="11"/>
  <c r="V185" i="11"/>
  <c r="V248" i="11"/>
  <c r="V245" i="11"/>
  <c r="V234" i="11"/>
  <c r="V231" i="11"/>
  <c r="V256" i="11"/>
  <c r="V273" i="11"/>
  <c r="V239" i="11"/>
  <c r="V268" i="11"/>
  <c r="V270" i="11"/>
  <c r="V269" i="11"/>
  <c r="V254" i="11"/>
  <c r="V253" i="11"/>
  <c r="V247" i="11"/>
  <c r="V181" i="11"/>
  <c r="V167" i="11"/>
  <c r="V161" i="11"/>
  <c r="V145" i="11"/>
  <c r="V223" i="11"/>
  <c r="V221" i="11"/>
  <c r="V178" i="11"/>
  <c r="V168" i="11"/>
  <c r="V160" i="11"/>
  <c r="V144" i="11"/>
  <c r="V233" i="11"/>
  <c r="V217" i="11"/>
  <c r="V195" i="11"/>
  <c r="V249" i="11"/>
  <c r="V235" i="11"/>
  <c r="V191" i="11"/>
  <c r="V258" i="11"/>
  <c r="V246" i="11"/>
  <c r="V230" i="11"/>
  <c r="V218" i="11"/>
  <c r="V201" i="11"/>
  <c r="V175" i="11"/>
  <c r="V164" i="11"/>
  <c r="V143" i="11"/>
  <c r="V141" i="11"/>
  <c r="V125" i="11"/>
  <c r="V238" i="11"/>
  <c r="V197" i="11"/>
  <c r="V232" i="11"/>
  <c r="V206" i="11"/>
  <c r="V184" i="11"/>
  <c r="V173" i="11"/>
  <c r="V244" i="11"/>
  <c r="V250" i="11"/>
  <c r="V274" i="11"/>
  <c r="V182" i="11"/>
  <c r="V177" i="11"/>
  <c r="V154" i="11"/>
  <c r="V130" i="11"/>
  <c r="V129" i="11"/>
  <c r="V110" i="11"/>
  <c r="V229" i="11"/>
  <c r="V158" i="11"/>
  <c r="V203" i="11"/>
  <c r="V176" i="11"/>
  <c r="V205" i="11"/>
  <c r="V190" i="11"/>
  <c r="V209" i="11"/>
  <c r="V204" i="11"/>
  <c r="V200" i="11"/>
  <c r="V220" i="11"/>
  <c r="V199" i="11"/>
  <c r="V198" i="11"/>
  <c r="V189" i="11"/>
  <c r="V180" i="11"/>
  <c r="V172" i="11"/>
  <c r="V207" i="11"/>
  <c r="V188" i="11"/>
  <c r="V222" i="11"/>
  <c r="V215" i="11"/>
  <c r="V196" i="11"/>
  <c r="V237" i="11"/>
  <c r="V216" i="11"/>
  <c r="V213" i="11"/>
  <c r="V214" i="11"/>
  <c r="V150" i="11"/>
  <c r="V124" i="11"/>
  <c r="V113" i="11"/>
  <c r="V97" i="11"/>
  <c r="V82" i="11"/>
  <c r="V66" i="11"/>
  <c r="V49" i="11"/>
  <c r="V33" i="11"/>
  <c r="V148" i="11"/>
  <c r="V138" i="11"/>
  <c r="V115" i="11"/>
  <c r="V114" i="11"/>
  <c r="V96" i="11"/>
  <c r="V81" i="11"/>
  <c r="V65" i="11"/>
  <c r="V48" i="11"/>
  <c r="V32" i="11"/>
  <c r="V169" i="11"/>
  <c r="V166" i="11"/>
  <c r="V146" i="11"/>
  <c r="V135" i="11"/>
  <c r="V117" i="11"/>
  <c r="V116" i="11"/>
  <c r="V95" i="11"/>
  <c r="V192" i="11"/>
  <c r="V165" i="11"/>
  <c r="V142" i="11"/>
  <c r="V131" i="11"/>
  <c r="V118" i="11"/>
  <c r="V94" i="11"/>
  <c r="V194" i="11"/>
  <c r="V155" i="11"/>
  <c r="V174" i="11"/>
  <c r="V153" i="11"/>
  <c r="V132" i="11"/>
  <c r="V183" i="11"/>
  <c r="V151" i="11"/>
  <c r="V139" i="11"/>
  <c r="V157" i="11"/>
  <c r="V136" i="11"/>
  <c r="V170" i="11"/>
  <c r="V149" i="11"/>
  <c r="V133" i="11"/>
  <c r="V179" i="11"/>
  <c r="V159" i="11"/>
  <c r="V147" i="11"/>
  <c r="V140" i="11"/>
  <c r="V193" i="11"/>
  <c r="V163" i="11"/>
  <c r="V112" i="11"/>
  <c r="V100" i="11"/>
  <c r="V47" i="11"/>
  <c r="V35" i="11"/>
  <c r="V22" i="11"/>
  <c r="V64" i="11"/>
  <c r="V59" i="11"/>
  <c r="V52" i="11"/>
  <c r="V42" i="11"/>
  <c r="V21" i="11"/>
  <c r="V128" i="11"/>
  <c r="V126" i="11"/>
  <c r="V120" i="11"/>
  <c r="V108" i="11"/>
  <c r="V127" i="11"/>
  <c r="V106" i="11"/>
  <c r="V104" i="11"/>
  <c r="V101" i="11"/>
  <c r="V98" i="11"/>
  <c r="V156" i="11"/>
  <c r="V122" i="11"/>
  <c r="V92" i="11"/>
  <c r="V152" i="11"/>
  <c r="V87" i="11"/>
  <c r="V134" i="11"/>
  <c r="V111" i="11"/>
  <c r="V119" i="11"/>
  <c r="V109" i="11"/>
  <c r="V224" i="11"/>
  <c r="V83" i="11"/>
  <c r="V25" i="11"/>
  <c r="V17" i="11"/>
  <c r="V123" i="11"/>
  <c r="V77" i="11"/>
  <c r="V26" i="11"/>
  <c r="V18" i="11"/>
  <c r="V102" i="11"/>
  <c r="V69" i="11"/>
  <c r="V46" i="11"/>
  <c r="V38" i="11"/>
  <c r="V27" i="11"/>
  <c r="V19" i="11"/>
  <c r="V41" i="11"/>
  <c r="V72" i="11"/>
  <c r="V51" i="11"/>
  <c r="V162" i="11"/>
  <c r="V137" i="11"/>
  <c r="V62" i="11"/>
  <c r="V54" i="11"/>
  <c r="V121" i="11"/>
  <c r="V103" i="11"/>
  <c r="V85" i="11"/>
  <c r="V75" i="11"/>
  <c r="V57" i="11"/>
  <c r="V80" i="11"/>
  <c r="V67" i="11"/>
  <c r="V107" i="11"/>
  <c r="V93" i="11"/>
  <c r="V91" i="11"/>
  <c r="V89" i="11"/>
  <c r="V78" i="11"/>
  <c r="V73" i="11"/>
  <c r="V70" i="11"/>
  <c r="V60" i="11"/>
  <c r="V99" i="11"/>
  <c r="V84" i="11"/>
  <c r="V76" i="11"/>
  <c r="AB13" i="11"/>
  <c r="AD13" i="11"/>
  <c r="AX10" i="11"/>
  <c r="X11" i="11"/>
  <c r="V15" i="11"/>
  <c r="R22" i="11"/>
  <c r="AX9" i="11"/>
  <c r="Z11" i="11"/>
  <c r="AF20" i="11"/>
  <c r="X22" i="11"/>
  <c r="AD40" i="11"/>
  <c r="P9" i="11"/>
  <c r="V10" i="11"/>
  <c r="AD11" i="11"/>
  <c r="AH12" i="11"/>
  <c r="R14" i="11"/>
  <c r="AB15" i="11"/>
  <c r="AR16" i="11"/>
  <c r="X17" i="11"/>
  <c r="AX21" i="11"/>
  <c r="AB22" i="11"/>
  <c r="AB24" i="11"/>
  <c r="AR25" i="11"/>
  <c r="Z26" i="11"/>
  <c r="T28" i="11"/>
  <c r="T31" i="11"/>
  <c r="AX33" i="11"/>
  <c r="AH34" i="11"/>
  <c r="Z35" i="11"/>
  <c r="AF38" i="11"/>
  <c r="T39" i="11"/>
  <c r="AH40" i="11"/>
  <c r="AH41" i="11"/>
  <c r="Z42" i="11"/>
  <c r="V43" i="11"/>
  <c r="AF51" i="11"/>
  <c r="AH57" i="11"/>
  <c r="X71" i="11"/>
  <c r="AF72" i="11"/>
  <c r="X79" i="11"/>
  <c r="AX80" i="11"/>
  <c r="AD83" i="11"/>
  <c r="V88" i="11"/>
  <c r="AD100" i="11"/>
  <c r="T105" i="11"/>
  <c r="AF108" i="11"/>
  <c r="AD123" i="11"/>
  <c r="AH160" i="11"/>
  <c r="AX57" i="11"/>
  <c r="V11" i="11"/>
  <c r="AF18" i="11"/>
  <c r="V20" i="11"/>
  <c r="P270" i="11"/>
  <c r="P254" i="11"/>
  <c r="P269" i="11"/>
  <c r="P253" i="11"/>
  <c r="P268" i="11"/>
  <c r="P252" i="11"/>
  <c r="P266" i="11"/>
  <c r="P265" i="11"/>
  <c r="P264" i="11"/>
  <c r="P263" i="11"/>
  <c r="P273" i="11"/>
  <c r="P246" i="11"/>
  <c r="P230" i="11"/>
  <c r="P214" i="11"/>
  <c r="P277" i="11"/>
  <c r="P245" i="11"/>
  <c r="P229" i="11"/>
  <c r="P213" i="11"/>
  <c r="P272" i="11"/>
  <c r="P262" i="11"/>
  <c r="P244" i="11"/>
  <c r="P228" i="11"/>
  <c r="P267" i="11"/>
  <c r="P243" i="11"/>
  <c r="P278" i="11"/>
  <c r="P260" i="11"/>
  <c r="P240" i="11"/>
  <c r="P233" i="11"/>
  <c r="P218" i="11"/>
  <c r="P201" i="11"/>
  <c r="P190" i="11"/>
  <c r="P174" i="11"/>
  <c r="P276" i="11"/>
  <c r="P247" i="11"/>
  <c r="P212" i="11"/>
  <c r="P189" i="11"/>
  <c r="P173" i="11"/>
  <c r="P258" i="11"/>
  <c r="P250" i="11"/>
  <c r="P238" i="11"/>
  <c r="P224" i="11"/>
  <c r="P207" i="11"/>
  <c r="P188" i="11"/>
  <c r="P172" i="11"/>
  <c r="P259" i="11"/>
  <c r="P257" i="11"/>
  <c r="P236" i="11"/>
  <c r="P248" i="11"/>
  <c r="P234" i="11"/>
  <c r="P275" i="11"/>
  <c r="P256" i="11"/>
  <c r="P241" i="11"/>
  <c r="P261" i="11"/>
  <c r="P208" i="11"/>
  <c r="P197" i="11"/>
  <c r="P194" i="11"/>
  <c r="P177" i="11"/>
  <c r="P148" i="11"/>
  <c r="P271" i="11"/>
  <c r="P216" i="11"/>
  <c r="P206" i="11"/>
  <c r="P204" i="11"/>
  <c r="P187" i="11"/>
  <c r="P165" i="11"/>
  <c r="P164" i="11"/>
  <c r="P147" i="11"/>
  <c r="P219" i="11"/>
  <c r="P210" i="11"/>
  <c r="P200" i="11"/>
  <c r="P184" i="11"/>
  <c r="P225" i="11"/>
  <c r="P235" i="11"/>
  <c r="P128" i="11"/>
  <c r="P249" i="11"/>
  <c r="P231" i="11"/>
  <c r="P226" i="11"/>
  <c r="P191" i="11"/>
  <c r="P179" i="11"/>
  <c r="P242" i="11"/>
  <c r="P251" i="11"/>
  <c r="P183" i="11"/>
  <c r="P127" i="11"/>
  <c r="P113" i="11"/>
  <c r="P255" i="11"/>
  <c r="P193" i="11"/>
  <c r="P170" i="11"/>
  <c r="P157" i="11"/>
  <c r="P143" i="11"/>
  <c r="P192" i="11"/>
  <c r="P182" i="11"/>
  <c r="P161" i="11"/>
  <c r="P181" i="11"/>
  <c r="P203" i="11"/>
  <c r="P202" i="11"/>
  <c r="P176" i="11"/>
  <c r="P217" i="11"/>
  <c r="P205" i="11"/>
  <c r="P274" i="11"/>
  <c r="P239" i="11"/>
  <c r="P209" i="11"/>
  <c r="P221" i="11"/>
  <c r="P220" i="11"/>
  <c r="P211" i="11"/>
  <c r="P199" i="11"/>
  <c r="P198" i="11"/>
  <c r="P223" i="11"/>
  <c r="P186" i="11"/>
  <c r="P167" i="11"/>
  <c r="P152" i="11"/>
  <c r="P134" i="11"/>
  <c r="P123" i="11"/>
  <c r="P111" i="11"/>
  <c r="P100" i="11"/>
  <c r="P85" i="11"/>
  <c r="P69" i="11"/>
  <c r="P52" i="11"/>
  <c r="P36" i="11"/>
  <c r="P178" i="11"/>
  <c r="P168" i="11"/>
  <c r="P158" i="11"/>
  <c r="P150" i="11"/>
  <c r="P141" i="11"/>
  <c r="P129" i="11"/>
  <c r="P112" i="11"/>
  <c r="P99" i="11"/>
  <c r="P84" i="11"/>
  <c r="P68" i="11"/>
  <c r="P51" i="11"/>
  <c r="P35" i="11"/>
  <c r="P232" i="11"/>
  <c r="P180" i="11"/>
  <c r="P98" i="11"/>
  <c r="P169" i="11"/>
  <c r="P166" i="11"/>
  <c r="P146" i="11"/>
  <c r="P144" i="11"/>
  <c r="P130" i="11"/>
  <c r="P124" i="11"/>
  <c r="P97" i="11"/>
  <c r="P138" i="11"/>
  <c r="P160" i="11"/>
  <c r="P142" i="11"/>
  <c r="P135" i="11"/>
  <c r="P131" i="11"/>
  <c r="P222" i="11"/>
  <c r="P196" i="11"/>
  <c r="P185" i="11"/>
  <c r="P155" i="11"/>
  <c r="P153" i="11"/>
  <c r="P132" i="11"/>
  <c r="P215" i="11"/>
  <c r="P151" i="11"/>
  <c r="P139" i="11"/>
  <c r="P136" i="11"/>
  <c r="P159" i="11"/>
  <c r="P149" i="11"/>
  <c r="P133" i="11"/>
  <c r="P227" i="11"/>
  <c r="P121" i="11"/>
  <c r="P93" i="11"/>
  <c r="P46" i="11"/>
  <c r="P25" i="11"/>
  <c r="P114" i="11"/>
  <c r="P103" i="11"/>
  <c r="P80" i="11"/>
  <c r="P63" i="11"/>
  <c r="P58" i="11"/>
  <c r="P41" i="11"/>
  <c r="P24" i="11"/>
  <c r="P137" i="11"/>
  <c r="P116" i="11"/>
  <c r="P110" i="11"/>
  <c r="P118" i="11"/>
  <c r="P126" i="11"/>
  <c r="P120" i="11"/>
  <c r="P108" i="11"/>
  <c r="P96" i="11"/>
  <c r="P125" i="11"/>
  <c r="P106" i="11"/>
  <c r="P163" i="11"/>
  <c r="P140" i="11"/>
  <c r="P104" i="11"/>
  <c r="P101" i="11"/>
  <c r="P94" i="11"/>
  <c r="P171" i="11"/>
  <c r="P156" i="11"/>
  <c r="P154" i="11"/>
  <c r="P195" i="11"/>
  <c r="P122" i="11"/>
  <c r="P115" i="11"/>
  <c r="P105" i="11"/>
  <c r="P30" i="11"/>
  <c r="P14" i="11"/>
  <c r="P86" i="11"/>
  <c r="P83" i="11"/>
  <c r="P79" i="11"/>
  <c r="P74" i="11"/>
  <c r="P71" i="11"/>
  <c r="P53" i="11"/>
  <c r="P48" i="11"/>
  <c r="P15" i="11"/>
  <c r="P66" i="11"/>
  <c r="P61" i="11"/>
  <c r="P56" i="11"/>
  <c r="P43" i="11"/>
  <c r="P16" i="11"/>
  <c r="P109" i="11"/>
  <c r="P77" i="11"/>
  <c r="P64" i="11"/>
  <c r="P59" i="11"/>
  <c r="P162" i="11"/>
  <c r="P102" i="11"/>
  <c r="P92" i="11"/>
  <c r="P75" i="11"/>
  <c r="P72" i="11"/>
  <c r="P67" i="11"/>
  <c r="P62" i="11"/>
  <c r="P54" i="11"/>
  <c r="P91" i="11"/>
  <c r="P82" i="11"/>
  <c r="P57" i="11"/>
  <c r="P237" i="11"/>
  <c r="P119" i="11"/>
  <c r="P107" i="11"/>
  <c r="P89" i="11"/>
  <c r="AV270" i="11"/>
  <c r="AV254" i="11"/>
  <c r="AV269" i="11"/>
  <c r="AV253" i="11"/>
  <c r="AV268" i="11"/>
  <c r="AV252" i="11"/>
  <c r="AV266" i="11"/>
  <c r="AV265" i="11"/>
  <c r="AV278" i="11"/>
  <c r="AV264" i="11"/>
  <c r="AV263" i="11"/>
  <c r="AV246" i="11"/>
  <c r="AV230" i="11"/>
  <c r="AV214" i="11"/>
  <c r="AV256" i="11"/>
  <c r="AV245" i="11"/>
  <c r="AV229" i="11"/>
  <c r="AV213" i="11"/>
  <c r="AV259" i="11"/>
  <c r="AV244" i="11"/>
  <c r="AV228" i="11"/>
  <c r="AV243" i="11"/>
  <c r="AV227" i="11"/>
  <c r="AV274" i="11"/>
  <c r="AV275" i="11"/>
  <c r="AV276" i="11"/>
  <c r="AV273" i="11"/>
  <c r="AV277" i="11"/>
  <c r="AV267" i="11"/>
  <c r="AV249" i="11"/>
  <c r="AV217" i="11"/>
  <c r="AV211" i="11"/>
  <c r="AV200" i="11"/>
  <c r="AV190" i="11"/>
  <c r="AV174" i="11"/>
  <c r="AV260" i="11"/>
  <c r="AV255" i="11"/>
  <c r="AV235" i="11"/>
  <c r="AV223" i="11"/>
  <c r="AV206" i="11"/>
  <c r="AV189" i="11"/>
  <c r="AV173" i="11"/>
  <c r="AV242" i="11"/>
  <c r="AV218" i="11"/>
  <c r="AV188" i="11"/>
  <c r="AV172" i="11"/>
  <c r="AV261" i="11"/>
  <c r="AV240" i="11"/>
  <c r="AV233" i="11"/>
  <c r="AV262" i="11"/>
  <c r="AV247" i="11"/>
  <c r="AV250" i="11"/>
  <c r="AV238" i="11"/>
  <c r="AV271" i="11"/>
  <c r="AV258" i="11"/>
  <c r="AV231" i="11"/>
  <c r="AV220" i="11"/>
  <c r="AV183" i="11"/>
  <c r="AV148" i="11"/>
  <c r="AV232" i="11"/>
  <c r="AV226" i="11"/>
  <c r="AV222" i="11"/>
  <c r="AV180" i="11"/>
  <c r="AV164" i="11"/>
  <c r="AV147" i="11"/>
  <c r="AV212" i="11"/>
  <c r="AV199" i="11"/>
  <c r="AV194" i="11"/>
  <c r="AV251" i="11"/>
  <c r="AV272" i="11"/>
  <c r="AV205" i="11"/>
  <c r="AV204" i="11"/>
  <c r="AV163" i="11"/>
  <c r="AV158" i="11"/>
  <c r="AV128" i="11"/>
  <c r="AV236" i="11"/>
  <c r="AV216" i="11"/>
  <c r="AV186" i="11"/>
  <c r="AV239" i="11"/>
  <c r="AV210" i="11"/>
  <c r="AV195" i="11"/>
  <c r="AV167" i="11"/>
  <c r="AV248" i="11"/>
  <c r="AV187" i="11"/>
  <c r="AV153" i="11"/>
  <c r="AV126" i="11"/>
  <c r="AV113" i="11"/>
  <c r="AV207" i="11"/>
  <c r="AV201" i="11"/>
  <c r="AV160" i="11"/>
  <c r="AV149" i="11"/>
  <c r="AV219" i="11"/>
  <c r="AV209" i="11"/>
  <c r="AV197" i="11"/>
  <c r="AV171" i="11"/>
  <c r="AV166" i="11"/>
  <c r="AV221" i="11"/>
  <c r="AV198" i="11"/>
  <c r="AV185" i="11"/>
  <c r="AV234" i="11"/>
  <c r="AV179" i="11"/>
  <c r="AV175" i="11"/>
  <c r="AV168" i="11"/>
  <c r="AV215" i="11"/>
  <c r="AV196" i="11"/>
  <c r="AV184" i="11"/>
  <c r="AV178" i="11"/>
  <c r="AV177" i="11"/>
  <c r="AV241" i="11"/>
  <c r="AV225" i="11"/>
  <c r="AV224" i="11"/>
  <c r="AV257" i="11"/>
  <c r="AV237" i="11"/>
  <c r="AV192" i="11"/>
  <c r="AV182" i="11"/>
  <c r="AV140" i="11"/>
  <c r="AV122" i="11"/>
  <c r="AV110" i="11"/>
  <c r="AV100" i="11"/>
  <c r="AV85" i="11"/>
  <c r="AV69" i="11"/>
  <c r="AV52" i="11"/>
  <c r="AV36" i="11"/>
  <c r="AV169" i="11"/>
  <c r="AV159" i="11"/>
  <c r="AV145" i="11"/>
  <c r="AV111" i="11"/>
  <c r="AV99" i="11"/>
  <c r="AV84" i="11"/>
  <c r="AV68" i="11"/>
  <c r="AV51" i="11"/>
  <c r="AV35" i="11"/>
  <c r="AV137" i="11"/>
  <c r="AV123" i="11"/>
  <c r="AV112" i="11"/>
  <c r="AV98" i="11"/>
  <c r="AV176" i="11"/>
  <c r="AV154" i="11"/>
  <c r="AV134" i="11"/>
  <c r="AV129" i="11"/>
  <c r="AV97" i="11"/>
  <c r="AV141" i="11"/>
  <c r="AV156" i="11"/>
  <c r="AV152" i="11"/>
  <c r="AV162" i="11"/>
  <c r="AV150" i="11"/>
  <c r="AV146" i="11"/>
  <c r="AV203" i="11"/>
  <c r="AV161" i="11"/>
  <c r="AV138" i="11"/>
  <c r="AV208" i="11"/>
  <c r="AV193" i="11"/>
  <c r="AV181" i="11"/>
  <c r="AV144" i="11"/>
  <c r="AV142" i="11"/>
  <c r="AV135" i="11"/>
  <c r="AV131" i="11"/>
  <c r="AV191" i="11"/>
  <c r="AV202" i="11"/>
  <c r="AV132" i="11"/>
  <c r="AV124" i="11"/>
  <c r="AV102" i="11"/>
  <c r="AV79" i="11"/>
  <c r="AV57" i="11"/>
  <c r="AV40" i="11"/>
  <c r="AV34" i="11"/>
  <c r="AV29" i="11"/>
  <c r="AV25" i="11"/>
  <c r="AV119" i="11"/>
  <c r="AV109" i="11"/>
  <c r="AV74" i="11"/>
  <c r="AV24" i="11"/>
  <c r="AV105" i="11"/>
  <c r="AV95" i="11"/>
  <c r="AV107" i="11"/>
  <c r="AV88" i="11"/>
  <c r="AV80" i="11"/>
  <c r="AV103" i="11"/>
  <c r="AV136" i="11"/>
  <c r="AV121" i="11"/>
  <c r="AV114" i="11"/>
  <c r="AV91" i="11"/>
  <c r="AV116" i="11"/>
  <c r="AV165" i="11"/>
  <c r="AV118" i="11"/>
  <c r="AV115" i="11"/>
  <c r="AV106" i="11"/>
  <c r="AV92" i="11"/>
  <c r="AV55" i="11"/>
  <c r="AV13" i="11"/>
  <c r="AV151" i="11"/>
  <c r="AV93" i="11"/>
  <c r="AV89" i="11"/>
  <c r="AV76" i="11"/>
  <c r="AV63" i="11"/>
  <c r="AV58" i="11"/>
  <c r="AV14" i="11"/>
  <c r="AV94" i="11"/>
  <c r="AV50" i="11"/>
  <c r="AV45" i="11"/>
  <c r="AV32" i="11"/>
  <c r="AV15" i="11"/>
  <c r="AV37" i="11"/>
  <c r="AV130" i="11"/>
  <c r="AV81" i="11"/>
  <c r="AV133" i="11"/>
  <c r="AV104" i="11"/>
  <c r="AV71" i="11"/>
  <c r="AV53" i="11"/>
  <c r="AV48" i="11"/>
  <c r="AV157" i="11"/>
  <c r="AV66" i="11"/>
  <c r="AV61" i="11"/>
  <c r="AV56" i="11"/>
  <c r="AV143" i="11"/>
  <c r="AV108" i="11"/>
  <c r="AV96" i="11"/>
  <c r="AV83" i="11"/>
  <c r="AV46" i="11"/>
  <c r="AV139" i="11"/>
  <c r="AV86" i="11"/>
  <c r="AV77" i="11"/>
  <c r="AV64" i="11"/>
  <c r="AV59" i="11"/>
  <c r="AV87" i="11"/>
  <c r="AV75" i="11"/>
  <c r="AV72" i="11"/>
  <c r="R9" i="11"/>
  <c r="X10" i="11"/>
  <c r="AF11" i="11"/>
  <c r="AX13" i="11"/>
  <c r="T14" i="11"/>
  <c r="AD15" i="11"/>
  <c r="Z17" i="11"/>
  <c r="AP18" i="11"/>
  <c r="P19" i="11"/>
  <c r="AD22" i="11"/>
  <c r="AD24" i="11"/>
  <c r="AX25" i="11"/>
  <c r="AB26" i="11"/>
  <c r="AV27" i="11"/>
  <c r="V28" i="11"/>
  <c r="AP30" i="11"/>
  <c r="V31" i="11"/>
  <c r="P32" i="11"/>
  <c r="AB35" i="11"/>
  <c r="AP37" i="11"/>
  <c r="V39" i="11"/>
  <c r="AD42" i="11"/>
  <c r="X43" i="11"/>
  <c r="R44" i="11"/>
  <c r="AH51" i="11"/>
  <c r="Z66" i="11"/>
  <c r="Z71" i="11"/>
  <c r="AD79" i="11"/>
  <c r="AF83" i="11"/>
  <c r="AH85" i="11"/>
  <c r="V105" i="11"/>
  <c r="AB114" i="11"/>
  <c r="AP120" i="11"/>
  <c r="AF123" i="11"/>
  <c r="AV155" i="11"/>
  <c r="AJ257" i="11"/>
  <c r="AN81" i="11"/>
  <c r="AJ100" i="11"/>
  <c r="AL114" i="11"/>
  <c r="AN153" i="11"/>
  <c r="AN71" i="11"/>
  <c r="AN74" i="11"/>
  <c r="AJ76" i="11"/>
  <c r="AN79" i="11"/>
  <c r="AJ126" i="11"/>
  <c r="AN182" i="11"/>
  <c r="AN94" i="11"/>
  <c r="AJ116" i="11"/>
  <c r="AL126" i="11"/>
  <c r="AN63" i="11"/>
  <c r="AN76" i="11"/>
  <c r="AL116" i="11"/>
  <c r="AN126" i="11"/>
  <c r="AJ128" i="11"/>
  <c r="AL130" i="11"/>
  <c r="AN68" i="11"/>
  <c r="AJ91" i="11"/>
  <c r="AJ93" i="11"/>
  <c r="AN116" i="11"/>
  <c r="AN60" i="11"/>
  <c r="AN65" i="11"/>
  <c r="AJ78" i="11"/>
  <c r="AJ82" i="11"/>
  <c r="AJ84" i="11"/>
  <c r="AL91" i="11"/>
  <c r="AL92" i="11"/>
  <c r="AL93" i="11"/>
  <c r="AJ98" i="11"/>
  <c r="AJ118" i="11"/>
  <c r="AJ277" i="11"/>
  <c r="AJ276" i="11"/>
  <c r="AJ260" i="11"/>
  <c r="AJ275" i="11"/>
  <c r="AJ259" i="11"/>
  <c r="AJ274" i="11"/>
  <c r="AJ258" i="11"/>
  <c r="AJ273" i="11"/>
  <c r="AJ272" i="11"/>
  <c r="AJ256" i="11"/>
  <c r="AJ271" i="11"/>
  <c r="AJ255" i="11"/>
  <c r="AJ270" i="11"/>
  <c r="AJ269" i="11"/>
  <c r="AJ236" i="11"/>
  <c r="AJ220" i="11"/>
  <c r="AJ204" i="11"/>
  <c r="AJ266" i="11"/>
  <c r="AJ235" i="11"/>
  <c r="AJ219" i="11"/>
  <c r="AJ203" i="11"/>
  <c r="AJ261" i="11"/>
  <c r="AJ250" i="11"/>
  <c r="AJ234" i="11"/>
  <c r="AJ254" i="11"/>
  <c r="AJ249" i="11"/>
  <c r="AJ233" i="11"/>
  <c r="AJ226" i="11"/>
  <c r="AJ209" i="11"/>
  <c r="AJ197" i="11"/>
  <c r="AJ196" i="11"/>
  <c r="AJ180" i="11"/>
  <c r="AJ268" i="11"/>
  <c r="AJ251" i="11"/>
  <c r="AJ241" i="11"/>
  <c r="AJ232" i="11"/>
  <c r="AJ229" i="11"/>
  <c r="AJ221" i="11"/>
  <c r="AJ215" i="11"/>
  <c r="AJ198" i="11"/>
  <c r="AJ195" i="11"/>
  <c r="AJ179" i="11"/>
  <c r="AJ267" i="11"/>
  <c r="AJ246" i="11"/>
  <c r="AJ194" i="11"/>
  <c r="AJ178" i="11"/>
  <c r="AJ239" i="11"/>
  <c r="AJ237" i="11"/>
  <c r="AJ244" i="11"/>
  <c r="AJ247" i="11"/>
  <c r="AJ242" i="11"/>
  <c r="AJ211" i="11"/>
  <c r="AJ185" i="11"/>
  <c r="AJ175" i="11"/>
  <c r="AJ171" i="11"/>
  <c r="AJ154" i="11"/>
  <c r="AJ205" i="11"/>
  <c r="AJ182" i="11"/>
  <c r="AJ153" i="11"/>
  <c r="AJ231" i="11"/>
  <c r="AJ218" i="11"/>
  <c r="AJ213" i="11"/>
  <c r="AJ207" i="11"/>
  <c r="AJ193" i="11"/>
  <c r="AJ263" i="11"/>
  <c r="AJ230" i="11"/>
  <c r="AJ265" i="11"/>
  <c r="AJ225" i="11"/>
  <c r="AJ190" i="11"/>
  <c r="AJ156" i="11"/>
  <c r="AJ151" i="11"/>
  <c r="AJ134" i="11"/>
  <c r="AJ253" i="11"/>
  <c r="AJ183" i="11"/>
  <c r="AJ223" i="11"/>
  <c r="AJ222" i="11"/>
  <c r="AJ216" i="11"/>
  <c r="AJ199" i="11"/>
  <c r="AJ169" i="11"/>
  <c r="AJ252" i="11"/>
  <c r="AJ262" i="11"/>
  <c r="AJ245" i="11"/>
  <c r="AJ191" i="11"/>
  <c r="AJ189" i="11"/>
  <c r="AJ176" i="11"/>
  <c r="AJ172" i="11"/>
  <c r="AJ162" i="11"/>
  <c r="AJ155" i="11"/>
  <c r="AJ137" i="11"/>
  <c r="AJ120" i="11"/>
  <c r="AJ119" i="11"/>
  <c r="AJ238" i="11"/>
  <c r="AJ165" i="11"/>
  <c r="AJ148" i="11"/>
  <c r="AJ138" i="11"/>
  <c r="AJ200" i="11"/>
  <c r="AJ159" i="11"/>
  <c r="AJ264" i="11"/>
  <c r="AJ206" i="11"/>
  <c r="AJ201" i="11"/>
  <c r="AJ186" i="11"/>
  <c r="AJ181" i="11"/>
  <c r="AJ217" i="11"/>
  <c r="AJ210" i="11"/>
  <c r="AJ208" i="11"/>
  <c r="AJ188" i="11"/>
  <c r="AJ187" i="11"/>
  <c r="AJ214" i="11"/>
  <c r="AJ212" i="11"/>
  <c r="AJ177" i="11"/>
  <c r="AJ174" i="11"/>
  <c r="AJ224" i="11"/>
  <c r="AJ243" i="11"/>
  <c r="AJ192" i="11"/>
  <c r="AJ139" i="11"/>
  <c r="AJ75" i="11"/>
  <c r="AJ58" i="11"/>
  <c r="AJ42" i="11"/>
  <c r="AJ105" i="11"/>
  <c r="AJ74" i="11"/>
  <c r="AJ57" i="11"/>
  <c r="AJ41" i="11"/>
  <c r="AJ164" i="11"/>
  <c r="AJ157" i="11"/>
  <c r="AJ149" i="11"/>
  <c r="AJ127" i="11"/>
  <c r="AJ121" i="11"/>
  <c r="AJ106" i="11"/>
  <c r="AJ104" i="11"/>
  <c r="AJ89" i="11"/>
  <c r="AJ136" i="11"/>
  <c r="AJ133" i="11"/>
  <c r="AJ107" i="11"/>
  <c r="AJ103" i="11"/>
  <c r="AJ88" i="11"/>
  <c r="AJ170" i="11"/>
  <c r="AJ163" i="11"/>
  <c r="AJ147" i="11"/>
  <c r="AJ145" i="11"/>
  <c r="AJ140" i="11"/>
  <c r="AJ143" i="11"/>
  <c r="AJ248" i="11"/>
  <c r="AJ228" i="11"/>
  <c r="AJ152" i="11"/>
  <c r="AJ141" i="11"/>
  <c r="AJ150" i="11"/>
  <c r="AJ130" i="11"/>
  <c r="AJ227" i="11"/>
  <c r="AJ146" i="11"/>
  <c r="AJ202" i="11"/>
  <c r="AJ173" i="11"/>
  <c r="AJ122" i="11"/>
  <c r="AJ87" i="11"/>
  <c r="AJ77" i="11"/>
  <c r="AJ72" i="11"/>
  <c r="AJ38" i="11"/>
  <c r="AJ32" i="11"/>
  <c r="AJ166" i="11"/>
  <c r="AJ125" i="11"/>
  <c r="AJ111" i="11"/>
  <c r="AJ94" i="11"/>
  <c r="AJ56" i="11"/>
  <c r="AJ49" i="11"/>
  <c r="AJ14" i="11"/>
  <c r="AJ161" i="11"/>
  <c r="AJ142" i="11"/>
  <c r="AJ113" i="11"/>
  <c r="AJ102" i="11"/>
  <c r="AJ131" i="11"/>
  <c r="AJ115" i="11"/>
  <c r="AJ109" i="11"/>
  <c r="AJ99" i="11"/>
  <c r="AJ92" i="11"/>
  <c r="AJ184" i="11"/>
  <c r="AJ117" i="11"/>
  <c r="AJ158" i="11"/>
  <c r="AJ144" i="11"/>
  <c r="AJ124" i="11"/>
  <c r="AJ168" i="11"/>
  <c r="AJ97" i="11"/>
  <c r="AJ240" i="11"/>
  <c r="AJ123" i="11"/>
  <c r="AJ95" i="11"/>
  <c r="AJ85" i="11"/>
  <c r="AJ160" i="11"/>
  <c r="AJ132" i="11"/>
  <c r="AJ112" i="11"/>
  <c r="AJ110" i="11"/>
  <c r="AN11" i="11"/>
  <c r="AL23" i="11"/>
  <c r="AJ29" i="11"/>
  <c r="AL34" i="11"/>
  <c r="AN47" i="11"/>
  <c r="AL52" i="11"/>
  <c r="AL70" i="11"/>
  <c r="AL78" i="11"/>
  <c r="AL82" i="11"/>
  <c r="AL84" i="11"/>
  <c r="AN91" i="11"/>
  <c r="AL98" i="11"/>
  <c r="AN118" i="11"/>
  <c r="AL167" i="11"/>
  <c r="AL275" i="11"/>
  <c r="AL259" i="11"/>
  <c r="AL274" i="11"/>
  <c r="AL258" i="11"/>
  <c r="AL273" i="11"/>
  <c r="AL257" i="11"/>
  <c r="AL272" i="11"/>
  <c r="AL271" i="11"/>
  <c r="AL255" i="11"/>
  <c r="AL270" i="11"/>
  <c r="AL254" i="11"/>
  <c r="AL269" i="11"/>
  <c r="AL268" i="11"/>
  <c r="AL266" i="11"/>
  <c r="AL235" i="11"/>
  <c r="AL219" i="11"/>
  <c r="AL203" i="11"/>
  <c r="AL261" i="11"/>
  <c r="AL250" i="11"/>
  <c r="AL234" i="11"/>
  <c r="AL218" i="11"/>
  <c r="AL202" i="11"/>
  <c r="AL278" i="11"/>
  <c r="AL249" i="11"/>
  <c r="AL233" i="11"/>
  <c r="AL256" i="11"/>
  <c r="AL251" i="11"/>
  <c r="AL248" i="11"/>
  <c r="AL232" i="11"/>
  <c r="AL264" i="11"/>
  <c r="AL241" i="11"/>
  <c r="AL229" i="11"/>
  <c r="AL221" i="11"/>
  <c r="AL215" i="11"/>
  <c r="AL204" i="11"/>
  <c r="AL198" i="11"/>
  <c r="AL195" i="11"/>
  <c r="AL179" i="11"/>
  <c r="AL267" i="11"/>
  <c r="AL246" i="11"/>
  <c r="AL194" i="11"/>
  <c r="AL178" i="11"/>
  <c r="AL260" i="11"/>
  <c r="AL239" i="11"/>
  <c r="AL216" i="11"/>
  <c r="AL210" i="11"/>
  <c r="AL199" i="11"/>
  <c r="AL193" i="11"/>
  <c r="AL177" i="11"/>
  <c r="AL237" i="11"/>
  <c r="AL244" i="11"/>
  <c r="AL247" i="11"/>
  <c r="AL253" i="11"/>
  <c r="AL242" i="11"/>
  <c r="AL205" i="11"/>
  <c r="AL182" i="11"/>
  <c r="AL153" i="11"/>
  <c r="AL231" i="11"/>
  <c r="AL213" i="11"/>
  <c r="AL207" i="11"/>
  <c r="AL176" i="11"/>
  <c r="AL152" i="11"/>
  <c r="AL263" i="11"/>
  <c r="AL230" i="11"/>
  <c r="AL196" i="11"/>
  <c r="AL277" i="11"/>
  <c r="AL222" i="11"/>
  <c r="AL209" i="11"/>
  <c r="AL189" i="11"/>
  <c r="AL265" i="11"/>
  <c r="AL243" i="11"/>
  <c r="AL276" i="11"/>
  <c r="AL262" i="11"/>
  <c r="AL183" i="11"/>
  <c r="AL145" i="11"/>
  <c r="AL133" i="11"/>
  <c r="AL223" i="11"/>
  <c r="AL169" i="11"/>
  <c r="AL236" i="11"/>
  <c r="AL211" i="11"/>
  <c r="AL186" i="11"/>
  <c r="AL174" i="11"/>
  <c r="AL172" i="11"/>
  <c r="AL252" i="11"/>
  <c r="AL245" i="11"/>
  <c r="AL240" i="11"/>
  <c r="AL238" i="11"/>
  <c r="AL190" i="11"/>
  <c r="AL165" i="11"/>
  <c r="AL148" i="11"/>
  <c r="AL138" i="11"/>
  <c r="AL121" i="11"/>
  <c r="AL118" i="11"/>
  <c r="AL200" i="11"/>
  <c r="AL159" i="11"/>
  <c r="AL139" i="11"/>
  <c r="AL180" i="11"/>
  <c r="AL206" i="11"/>
  <c r="AL181" i="11"/>
  <c r="AL220" i="11"/>
  <c r="AL217" i="11"/>
  <c r="AL208" i="11"/>
  <c r="AL188" i="11"/>
  <c r="AL163" i="11"/>
  <c r="AL187" i="11"/>
  <c r="AL214" i="11"/>
  <c r="AL212" i="11"/>
  <c r="AL197" i="11"/>
  <c r="AL175" i="11"/>
  <c r="AL171" i="11"/>
  <c r="AL185" i="11"/>
  <c r="AL224" i="11"/>
  <c r="AL227" i="11"/>
  <c r="AL105" i="11"/>
  <c r="AL74" i="11"/>
  <c r="AL57" i="11"/>
  <c r="AL41" i="11"/>
  <c r="AL164" i="11"/>
  <c r="AL157" i="11"/>
  <c r="AL155" i="11"/>
  <c r="AL151" i="11"/>
  <c r="AL149" i="11"/>
  <c r="AL127" i="11"/>
  <c r="AL106" i="11"/>
  <c r="AL104" i="11"/>
  <c r="AL89" i="11"/>
  <c r="AL73" i="11"/>
  <c r="AL56" i="11"/>
  <c r="AL40" i="11"/>
  <c r="AL226" i="11"/>
  <c r="AL136" i="11"/>
  <c r="AL107" i="11"/>
  <c r="AL103" i="11"/>
  <c r="AL88" i="11"/>
  <c r="AL170" i="11"/>
  <c r="AL147" i="11"/>
  <c r="AL140" i="11"/>
  <c r="AL108" i="11"/>
  <c r="AL102" i="11"/>
  <c r="AL87" i="11"/>
  <c r="AL143" i="11"/>
  <c r="AL128" i="11"/>
  <c r="AL228" i="11"/>
  <c r="AL156" i="11"/>
  <c r="AL141" i="11"/>
  <c r="AL137" i="11"/>
  <c r="AL129" i="11"/>
  <c r="AL154" i="11"/>
  <c r="AL134" i="11"/>
  <c r="AL150" i="11"/>
  <c r="AL225" i="11"/>
  <c r="AL162" i="11"/>
  <c r="AL146" i="11"/>
  <c r="AL191" i="11"/>
  <c r="AL166" i="11"/>
  <c r="AL158" i="11"/>
  <c r="AL142" i="11"/>
  <c r="AL125" i="11"/>
  <c r="AL120" i="11"/>
  <c r="AL111" i="11"/>
  <c r="AL94" i="11"/>
  <c r="AL49" i="11"/>
  <c r="AL161" i="11"/>
  <c r="AL113" i="11"/>
  <c r="AL83" i="11"/>
  <c r="AL66" i="11"/>
  <c r="AL61" i="11"/>
  <c r="AL44" i="11"/>
  <c r="AL39" i="11"/>
  <c r="AL13" i="11"/>
  <c r="AL131" i="11"/>
  <c r="AL115" i="11"/>
  <c r="AL109" i="11"/>
  <c r="AL99" i="11"/>
  <c r="AL184" i="11"/>
  <c r="AL117" i="11"/>
  <c r="AL192" i="11"/>
  <c r="AL144" i="11"/>
  <c r="AL124" i="11"/>
  <c r="AL168" i="11"/>
  <c r="AL97" i="11"/>
  <c r="AL119" i="11"/>
  <c r="AL123" i="11"/>
  <c r="AL95" i="11"/>
  <c r="AL160" i="11"/>
  <c r="AL132" i="11"/>
  <c r="AL112" i="11"/>
  <c r="AL110" i="11"/>
  <c r="AL100" i="11"/>
  <c r="AN9" i="11"/>
  <c r="AN10" i="11"/>
  <c r="AN23" i="11"/>
  <c r="AL29" i="11"/>
  <c r="AJ31" i="11"/>
  <c r="AN34" i="11"/>
  <c r="AJ36" i="11"/>
  <c r="AJ39" i="11"/>
  <c r="AJ44" i="11"/>
  <c r="AN52" i="11"/>
  <c r="AN70" i="11"/>
  <c r="AJ73" i="11"/>
  <c r="AJ80" i="11"/>
  <c r="AN82" i="11"/>
  <c r="AN98" i="11"/>
  <c r="AN274" i="11"/>
  <c r="AN258" i="11"/>
  <c r="AN273" i="11"/>
  <c r="AN257" i="11"/>
  <c r="AN272" i="11"/>
  <c r="AN256" i="11"/>
  <c r="AN271" i="11"/>
  <c r="AN270" i="11"/>
  <c r="AN254" i="11"/>
  <c r="AN269" i="11"/>
  <c r="AN253" i="11"/>
  <c r="AN268" i="11"/>
  <c r="AN267" i="11"/>
  <c r="AN261" i="11"/>
  <c r="AN250" i="11"/>
  <c r="AN234" i="11"/>
  <c r="AN218" i="11"/>
  <c r="AN202" i="11"/>
  <c r="AN249" i="11"/>
  <c r="AN233" i="11"/>
  <c r="AN217" i="11"/>
  <c r="AN201" i="11"/>
  <c r="AN200" i="11"/>
  <c r="AN251" i="11"/>
  <c r="AN248" i="11"/>
  <c r="AN232" i="11"/>
  <c r="AN265" i="11"/>
  <c r="AN260" i="11"/>
  <c r="AN247" i="11"/>
  <c r="AN231" i="11"/>
  <c r="AN266" i="11"/>
  <c r="AN246" i="11"/>
  <c r="AN194" i="11"/>
  <c r="AN178" i="11"/>
  <c r="AN239" i="11"/>
  <c r="AN216" i="11"/>
  <c r="AN210" i="11"/>
  <c r="AN199" i="11"/>
  <c r="AN193" i="11"/>
  <c r="AN177" i="11"/>
  <c r="AN255" i="11"/>
  <c r="AN227" i="11"/>
  <c r="AN222" i="11"/>
  <c r="AN205" i="11"/>
  <c r="AN192" i="11"/>
  <c r="AN176" i="11"/>
  <c r="AN237" i="11"/>
  <c r="AN275" i="11"/>
  <c r="AN244" i="11"/>
  <c r="AN242" i="11"/>
  <c r="AN263" i="11"/>
  <c r="AN262" i="11"/>
  <c r="AN235" i="11"/>
  <c r="AN213" i="11"/>
  <c r="AN207" i="11"/>
  <c r="AN179" i="11"/>
  <c r="AN152" i="11"/>
  <c r="AN241" i="11"/>
  <c r="AN230" i="11"/>
  <c r="AN215" i="11"/>
  <c r="AN203" i="11"/>
  <c r="AN196" i="11"/>
  <c r="AN172" i="11"/>
  <c r="AN151" i="11"/>
  <c r="AN277" i="11"/>
  <c r="AN209" i="11"/>
  <c r="AN189" i="11"/>
  <c r="AN236" i="11"/>
  <c r="AN224" i="11"/>
  <c r="AN186" i="11"/>
  <c r="AN243" i="11"/>
  <c r="AN276" i="11"/>
  <c r="AN252" i="11"/>
  <c r="AN223" i="11"/>
  <c r="AN169" i="11"/>
  <c r="AN162" i="11"/>
  <c r="AN132" i="11"/>
  <c r="AN211" i="11"/>
  <c r="AN174" i="11"/>
  <c r="AN180" i="11"/>
  <c r="AN259" i="11"/>
  <c r="AN245" i="11"/>
  <c r="AN159" i="11"/>
  <c r="AN139" i="11"/>
  <c r="AN122" i="11"/>
  <c r="AN117" i="11"/>
  <c r="AN140" i="11"/>
  <c r="AN206" i="11"/>
  <c r="AN204" i="11"/>
  <c r="AN181" i="11"/>
  <c r="AN264" i="11"/>
  <c r="AN220" i="11"/>
  <c r="AN208" i="11"/>
  <c r="AN188" i="11"/>
  <c r="AN163" i="11"/>
  <c r="AN187" i="11"/>
  <c r="AN214" i="11"/>
  <c r="AN212" i="11"/>
  <c r="AN198" i="11"/>
  <c r="AN197" i="11"/>
  <c r="AN175" i="11"/>
  <c r="AN219" i="11"/>
  <c r="AN171" i="11"/>
  <c r="AN221" i="11"/>
  <c r="AN195" i="11"/>
  <c r="AN185" i="11"/>
  <c r="AN168" i="11"/>
  <c r="AN170" i="11"/>
  <c r="AN228" i="11"/>
  <c r="AN226" i="11"/>
  <c r="AN164" i="11"/>
  <c r="AN157" i="11"/>
  <c r="AN155" i="11"/>
  <c r="AN149" i="11"/>
  <c r="AN127" i="11"/>
  <c r="AN106" i="11"/>
  <c r="AN104" i="11"/>
  <c r="AN89" i="11"/>
  <c r="AN73" i="11"/>
  <c r="AN56" i="11"/>
  <c r="AN40" i="11"/>
  <c r="AN165" i="11"/>
  <c r="AN136" i="11"/>
  <c r="AN121" i="11"/>
  <c r="AN107" i="11"/>
  <c r="AN103" i="11"/>
  <c r="AN88" i="11"/>
  <c r="AN72" i="11"/>
  <c r="AN55" i="11"/>
  <c r="AN39" i="11"/>
  <c r="AN190" i="11"/>
  <c r="AN147" i="11"/>
  <c r="AN133" i="11"/>
  <c r="AN108" i="11"/>
  <c r="AN102" i="11"/>
  <c r="AN87" i="11"/>
  <c r="AN183" i="11"/>
  <c r="AN145" i="11"/>
  <c r="AN143" i="11"/>
  <c r="AN128" i="11"/>
  <c r="AN109" i="11"/>
  <c r="AN101" i="11"/>
  <c r="AN86" i="11"/>
  <c r="AN156" i="11"/>
  <c r="AN141" i="11"/>
  <c r="AN137" i="11"/>
  <c r="AN238" i="11"/>
  <c r="AN154" i="11"/>
  <c r="AN134" i="11"/>
  <c r="AN150" i="11"/>
  <c r="AN130" i="11"/>
  <c r="AN225" i="11"/>
  <c r="AN146" i="11"/>
  <c r="AN191" i="11"/>
  <c r="AN166" i="11"/>
  <c r="AN158" i="11"/>
  <c r="AN142" i="11"/>
  <c r="AN125" i="11"/>
  <c r="AN173" i="11"/>
  <c r="AN161" i="11"/>
  <c r="AN148" i="11"/>
  <c r="AN138" i="11"/>
  <c r="AN131" i="11"/>
  <c r="AN113" i="11"/>
  <c r="AN83" i="11"/>
  <c r="AN66" i="11"/>
  <c r="AN61" i="11"/>
  <c r="AN44" i="11"/>
  <c r="AN115" i="11"/>
  <c r="AN99" i="11"/>
  <c r="AN92" i="11"/>
  <c r="AN78" i="11"/>
  <c r="AN33" i="11"/>
  <c r="AN28" i="11"/>
  <c r="AN12" i="11"/>
  <c r="AN184" i="11"/>
  <c r="AN144" i="11"/>
  <c r="AN124" i="11"/>
  <c r="AN84" i="11"/>
  <c r="AN97" i="11"/>
  <c r="AN119" i="11"/>
  <c r="AN240" i="11"/>
  <c r="AN123" i="11"/>
  <c r="AN105" i="11"/>
  <c r="AN95" i="11"/>
  <c r="AN85" i="11"/>
  <c r="AN160" i="11"/>
  <c r="AN112" i="11"/>
  <c r="AN110" i="11"/>
  <c r="AN100" i="11"/>
  <c r="AN229" i="11"/>
  <c r="AN93" i="11"/>
  <c r="AN114" i="11"/>
  <c r="AJ22" i="11"/>
  <c r="AN29" i="11"/>
  <c r="AL31" i="11"/>
  <c r="AL36" i="11"/>
  <c r="AN49" i="11"/>
  <c r="AL80" i="11"/>
  <c r="N154" i="11"/>
  <c r="AT165" i="11"/>
  <c r="N171" i="11"/>
  <c r="N104" i="11"/>
  <c r="AT116" i="11"/>
  <c r="N140" i="11"/>
  <c r="N163" i="11"/>
  <c r="N106" i="11"/>
  <c r="AT121" i="11"/>
  <c r="N125" i="11"/>
  <c r="AT136" i="11"/>
  <c r="N96" i="11"/>
  <c r="AT103" i="11"/>
  <c r="N108" i="11"/>
  <c r="N120" i="11"/>
  <c r="AT107" i="11"/>
  <c r="N118" i="11"/>
  <c r="N128" i="11"/>
  <c r="N91" i="11"/>
  <c r="AT95" i="11"/>
  <c r="AT105" i="11"/>
  <c r="N271" i="11"/>
  <c r="N255" i="11"/>
  <c r="N270" i="11"/>
  <c r="N254" i="11"/>
  <c r="N269" i="11"/>
  <c r="N253" i="11"/>
  <c r="N267" i="11"/>
  <c r="N266" i="11"/>
  <c r="N265" i="11"/>
  <c r="N264" i="11"/>
  <c r="N276" i="11"/>
  <c r="N263" i="11"/>
  <c r="N252" i="11"/>
  <c r="N247" i="11"/>
  <c r="N231" i="11"/>
  <c r="N215" i="11"/>
  <c r="N198" i="11"/>
  <c r="N273" i="11"/>
  <c r="N246" i="11"/>
  <c r="N230" i="11"/>
  <c r="N214" i="11"/>
  <c r="N197" i="11"/>
  <c r="N277" i="11"/>
  <c r="N245" i="11"/>
  <c r="N229" i="11"/>
  <c r="N272" i="11"/>
  <c r="N262" i="11"/>
  <c r="N244" i="11"/>
  <c r="N228" i="11"/>
  <c r="N223" i="11"/>
  <c r="N206" i="11"/>
  <c r="N191" i="11"/>
  <c r="N175" i="11"/>
  <c r="N240" i="11"/>
  <c r="N233" i="11"/>
  <c r="N218" i="11"/>
  <c r="N201" i="11"/>
  <c r="N190" i="11"/>
  <c r="N174" i="11"/>
  <c r="N212" i="11"/>
  <c r="N189" i="11"/>
  <c r="N173" i="11"/>
  <c r="N258" i="11"/>
  <c r="N250" i="11"/>
  <c r="N238" i="11"/>
  <c r="N259" i="11"/>
  <c r="N257" i="11"/>
  <c r="N236" i="11"/>
  <c r="N260" i="11"/>
  <c r="N243" i="11"/>
  <c r="N248" i="11"/>
  <c r="N234" i="11"/>
  <c r="N275" i="11"/>
  <c r="N268" i="11"/>
  <c r="N261" i="11"/>
  <c r="N274" i="11"/>
  <c r="N202" i="11"/>
  <c r="N149" i="11"/>
  <c r="N208" i="11"/>
  <c r="N194" i="11"/>
  <c r="N177" i="11"/>
  <c r="N148" i="11"/>
  <c r="N241" i="11"/>
  <c r="N216" i="11"/>
  <c r="N204" i="11"/>
  <c r="N187" i="11"/>
  <c r="N219" i="11"/>
  <c r="N210" i="11"/>
  <c r="N200" i="11"/>
  <c r="N184" i="11"/>
  <c r="N256" i="11"/>
  <c r="N251" i="11"/>
  <c r="N207" i="11"/>
  <c r="N188" i="11"/>
  <c r="N167" i="11"/>
  <c r="N153" i="11"/>
  <c r="N147" i="11"/>
  <c r="N129" i="11"/>
  <c r="N235" i="11"/>
  <c r="N213" i="11"/>
  <c r="N249" i="11"/>
  <c r="N226" i="11"/>
  <c r="N225" i="11"/>
  <c r="N242" i="11"/>
  <c r="N227" i="11"/>
  <c r="N146" i="11"/>
  <c r="N126" i="11"/>
  <c r="N114" i="11"/>
  <c r="N183" i="11"/>
  <c r="N193" i="11"/>
  <c r="N170" i="11"/>
  <c r="N164" i="11"/>
  <c r="N157" i="11"/>
  <c r="N192" i="11"/>
  <c r="N182" i="11"/>
  <c r="N161" i="11"/>
  <c r="N181" i="11"/>
  <c r="N203" i="11"/>
  <c r="N176" i="11"/>
  <c r="N217" i="11"/>
  <c r="N205" i="11"/>
  <c r="N172" i="11"/>
  <c r="N239" i="11"/>
  <c r="N209" i="11"/>
  <c r="N221" i="11"/>
  <c r="N220" i="11"/>
  <c r="N211" i="11"/>
  <c r="N156" i="11"/>
  <c r="N137" i="11"/>
  <c r="N110" i="11"/>
  <c r="N101" i="11"/>
  <c r="N86" i="11"/>
  <c r="N70" i="11"/>
  <c r="N53" i="11"/>
  <c r="N37" i="11"/>
  <c r="N186" i="11"/>
  <c r="N152" i="11"/>
  <c r="N134" i="11"/>
  <c r="N123" i="11"/>
  <c r="N111" i="11"/>
  <c r="N100" i="11"/>
  <c r="N85" i="11"/>
  <c r="N69" i="11"/>
  <c r="N52" i="11"/>
  <c r="N36" i="11"/>
  <c r="N178" i="11"/>
  <c r="N168" i="11"/>
  <c r="N158" i="11"/>
  <c r="N150" i="11"/>
  <c r="N141" i="11"/>
  <c r="N112" i="11"/>
  <c r="N99" i="11"/>
  <c r="N232" i="11"/>
  <c r="N180" i="11"/>
  <c r="N113" i="11"/>
  <c r="N98" i="11"/>
  <c r="N169" i="11"/>
  <c r="N166" i="11"/>
  <c r="N144" i="11"/>
  <c r="N130" i="11"/>
  <c r="N165" i="11"/>
  <c r="N138" i="11"/>
  <c r="N160" i="11"/>
  <c r="N142" i="11"/>
  <c r="N135" i="11"/>
  <c r="N199" i="11"/>
  <c r="N131" i="11"/>
  <c r="N222" i="11"/>
  <c r="N196" i="11"/>
  <c r="N185" i="11"/>
  <c r="N155" i="11"/>
  <c r="N179" i="11"/>
  <c r="N151" i="11"/>
  <c r="N139" i="11"/>
  <c r="N143" i="11"/>
  <c r="N136" i="11"/>
  <c r="N127" i="11"/>
  <c r="AT271" i="11"/>
  <c r="AT255" i="11"/>
  <c r="AT270" i="11"/>
  <c r="AT254" i="11"/>
  <c r="AT269" i="11"/>
  <c r="AT253" i="11"/>
  <c r="AT267" i="11"/>
  <c r="AT266" i="11"/>
  <c r="AT265" i="11"/>
  <c r="AT278" i="11"/>
  <c r="AT264" i="11"/>
  <c r="AT260" i="11"/>
  <c r="AT247" i="11"/>
  <c r="AT231" i="11"/>
  <c r="AT215" i="11"/>
  <c r="AT198" i="11"/>
  <c r="AT246" i="11"/>
  <c r="AT230" i="11"/>
  <c r="AT214" i="11"/>
  <c r="AT197" i="11"/>
  <c r="AT256" i="11"/>
  <c r="AT245" i="11"/>
  <c r="AT229" i="11"/>
  <c r="AT259" i="11"/>
  <c r="AT252" i="11"/>
  <c r="AT244" i="11"/>
  <c r="AT228" i="11"/>
  <c r="AT274" i="11"/>
  <c r="AT275" i="11"/>
  <c r="AT276" i="11"/>
  <c r="AT273" i="11"/>
  <c r="AT277" i="11"/>
  <c r="AT268" i="11"/>
  <c r="AT251" i="11"/>
  <c r="AT237" i="11"/>
  <c r="AT232" i="11"/>
  <c r="AT216" i="11"/>
  <c r="AT199" i="11"/>
  <c r="AT191" i="11"/>
  <c r="AT175" i="11"/>
  <c r="AT249" i="11"/>
  <c r="AT217" i="11"/>
  <c r="AT211" i="11"/>
  <c r="AT200" i="11"/>
  <c r="AT190" i="11"/>
  <c r="AT174" i="11"/>
  <c r="AT235" i="11"/>
  <c r="AT223" i="11"/>
  <c r="AT206" i="11"/>
  <c r="AT189" i="11"/>
  <c r="AT173" i="11"/>
  <c r="AT242" i="11"/>
  <c r="AT261" i="11"/>
  <c r="AT240" i="11"/>
  <c r="AT262" i="11"/>
  <c r="AT263" i="11"/>
  <c r="AT250" i="11"/>
  <c r="AT238" i="11"/>
  <c r="AT258" i="11"/>
  <c r="AT236" i="11"/>
  <c r="AT224" i="11"/>
  <c r="AT193" i="11"/>
  <c r="AT186" i="11"/>
  <c r="AT176" i="11"/>
  <c r="AT149" i="11"/>
  <c r="AT243" i="11"/>
  <c r="AT220" i="11"/>
  <c r="AT183" i="11"/>
  <c r="AT148" i="11"/>
  <c r="AT226" i="11"/>
  <c r="AT222" i="11"/>
  <c r="AT180" i="11"/>
  <c r="AT272" i="11"/>
  <c r="AT196" i="11"/>
  <c r="AT172" i="11"/>
  <c r="AT129" i="11"/>
  <c r="AT205" i="11"/>
  <c r="AT204" i="11"/>
  <c r="AT233" i="11"/>
  <c r="AT239" i="11"/>
  <c r="AT248" i="11"/>
  <c r="AT208" i="11"/>
  <c r="AT203" i="11"/>
  <c r="AT188" i="11"/>
  <c r="AT169" i="11"/>
  <c r="AT163" i="11"/>
  <c r="AT156" i="11"/>
  <c r="AT142" i="11"/>
  <c r="AT125" i="11"/>
  <c r="AT114" i="11"/>
  <c r="AT187" i="11"/>
  <c r="AT153" i="11"/>
  <c r="AT212" i="11"/>
  <c r="AT207" i="11"/>
  <c r="AT201" i="11"/>
  <c r="AT160" i="11"/>
  <c r="AT219" i="11"/>
  <c r="AT210" i="11"/>
  <c r="AT209" i="11"/>
  <c r="AT171" i="11"/>
  <c r="AT166" i="11"/>
  <c r="AT221" i="11"/>
  <c r="AT218" i="11"/>
  <c r="AT195" i="11"/>
  <c r="AT194" i="11"/>
  <c r="AT185" i="11"/>
  <c r="AT234" i="11"/>
  <c r="AT213" i="11"/>
  <c r="AT179" i="11"/>
  <c r="AT184" i="11"/>
  <c r="AT178" i="11"/>
  <c r="AT177" i="11"/>
  <c r="AT241" i="11"/>
  <c r="AT225" i="11"/>
  <c r="AT257" i="11"/>
  <c r="AT227" i="11"/>
  <c r="AT192" i="11"/>
  <c r="AT143" i="11"/>
  <c r="AT128" i="11"/>
  <c r="AT109" i="11"/>
  <c r="AT101" i="11"/>
  <c r="AT86" i="11"/>
  <c r="AT70" i="11"/>
  <c r="AT53" i="11"/>
  <c r="AT37" i="11"/>
  <c r="AT140" i="11"/>
  <c r="AT122" i="11"/>
  <c r="AT110" i="11"/>
  <c r="AT100" i="11"/>
  <c r="AT85" i="11"/>
  <c r="AT69" i="11"/>
  <c r="AT52" i="11"/>
  <c r="AT36" i="11"/>
  <c r="AT159" i="11"/>
  <c r="AT145" i="11"/>
  <c r="AT111" i="11"/>
  <c r="AT99" i="11"/>
  <c r="AT137" i="11"/>
  <c r="AT123" i="11"/>
  <c r="AT112" i="11"/>
  <c r="AT98" i="11"/>
  <c r="AT154" i="11"/>
  <c r="AT134" i="11"/>
  <c r="AT141" i="11"/>
  <c r="AT152" i="11"/>
  <c r="AT162" i="11"/>
  <c r="AT158" i="11"/>
  <c r="AT150" i="11"/>
  <c r="AT146" i="11"/>
  <c r="AT161" i="11"/>
  <c r="AT138" i="11"/>
  <c r="AT181" i="11"/>
  <c r="AT167" i="11"/>
  <c r="AT144" i="11"/>
  <c r="AT135" i="11"/>
  <c r="AT168" i="11"/>
  <c r="AT126" i="11"/>
  <c r="AT202" i="11"/>
  <c r="AT182" i="11"/>
  <c r="AT132" i="11"/>
  <c r="N9" i="11"/>
  <c r="AT9" i="11"/>
  <c r="N25" i="11"/>
  <c r="AT25" i="11"/>
  <c r="AT29" i="11"/>
  <c r="AT34" i="11"/>
  <c r="AT40" i="11"/>
  <c r="N46" i="11"/>
  <c r="AT57" i="11"/>
  <c r="N68" i="11"/>
  <c r="AT79" i="11"/>
  <c r="N93" i="11"/>
  <c r="AT97" i="11"/>
  <c r="AT102" i="11"/>
  <c r="N121" i="11"/>
  <c r="AT124" i="11"/>
  <c r="AT131" i="11"/>
  <c r="N133" i="11"/>
  <c r="N159" i="11"/>
  <c r="AT45" i="11"/>
  <c r="N51" i="11"/>
  <c r="AT62" i="11"/>
  <c r="AT67" i="11"/>
  <c r="N74" i="11"/>
  <c r="AT84" i="11"/>
  <c r="N88" i="11"/>
  <c r="AT117" i="11"/>
  <c r="AT133" i="11"/>
  <c r="AT151" i="11"/>
  <c r="N237" i="11"/>
  <c r="AT170" i="11"/>
  <c r="X170" i="11"/>
  <c r="T170" i="11"/>
  <c r="AD170" i="11"/>
  <c r="AB170" i="11"/>
  <c r="AV170" i="11"/>
  <c r="AX170" i="11"/>
  <c r="T300" i="11"/>
  <c r="T304" i="11" s="1"/>
  <c r="L300" i="11"/>
  <c r="L304" i="11" s="1"/>
  <c r="V300" i="11"/>
  <c r="V304" i="11" s="1"/>
  <c r="Z300" i="11"/>
  <c r="Z304" i="11" s="1"/>
  <c r="AR280" i="11" l="1"/>
  <c r="AR303" i="11" s="1"/>
  <c r="T280" i="11"/>
  <c r="T303" i="11" s="1"/>
  <c r="T305" i="11" s="1"/>
  <c r="AL280" i="11"/>
  <c r="AL303" i="11" s="1"/>
  <c r="AL305" i="11" s="1"/>
  <c r="AD300" i="11"/>
  <c r="AD304" i="11" s="1"/>
  <c r="AX300" i="11"/>
  <c r="AX304" i="11" s="1"/>
  <c r="AN300" i="11"/>
  <c r="AN304" i="11" s="1"/>
  <c r="AH280" i="11"/>
  <c r="AH303" i="11" s="1"/>
  <c r="AH305" i="11" s="1"/>
  <c r="AF280" i="11"/>
  <c r="AF303" i="11" s="1"/>
  <c r="AJ300" i="11"/>
  <c r="AJ304" i="11" s="1"/>
  <c r="V280" i="11"/>
  <c r="V303" i="11" s="1"/>
  <c r="V305" i="11" s="1"/>
  <c r="AH300" i="11"/>
  <c r="AH304" i="11" s="1"/>
  <c r="AR300" i="11"/>
  <c r="AR304" i="11" s="1"/>
  <c r="AF300" i="11"/>
  <c r="AF304" i="11" s="1"/>
  <c r="X280" i="11"/>
  <c r="X303" i="11" s="1"/>
  <c r="X305" i="11" s="1"/>
  <c r="AT300" i="11"/>
  <c r="AT304" i="11" s="1"/>
  <c r="AJ280" i="11"/>
  <c r="AJ303" i="11" s="1"/>
  <c r="AJ305" i="11" s="1"/>
  <c r="R280" i="11"/>
  <c r="R303" i="11" s="1"/>
  <c r="R305" i="11" s="1"/>
  <c r="AV280" i="11"/>
  <c r="AV303" i="11" s="1"/>
  <c r="AT280" i="11"/>
  <c r="AT303" i="11" s="1"/>
  <c r="AP280" i="11"/>
  <c r="AP303" i="11" s="1"/>
  <c r="AP305" i="11" s="1"/>
  <c r="AX280" i="11"/>
  <c r="AX303" i="11" s="1"/>
  <c r="AX305" i="11" s="1"/>
  <c r="N280" i="11"/>
  <c r="N303" i="11" s="1"/>
  <c r="N305" i="11" s="1"/>
  <c r="AV300" i="11"/>
  <c r="AV304" i="11" s="1"/>
  <c r="AV305" i="11" s="1"/>
  <c r="AY300" i="11"/>
  <c r="AY304" i="11" s="1"/>
  <c r="AN280" i="11"/>
  <c r="AN303" i="11" s="1"/>
  <c r="AN305" i="11" s="1"/>
  <c r="P280" i="11"/>
  <c r="P303" i="11" s="1"/>
  <c r="P305" i="11" s="1"/>
  <c r="AD280" i="11"/>
  <c r="AD303" i="11" s="1"/>
  <c r="AD305" i="11" s="1"/>
  <c r="Z280" i="11"/>
  <c r="Z303" i="11" s="1"/>
  <c r="Z305" i="11" s="1"/>
  <c r="AB300" i="11"/>
  <c r="AB304" i="11" s="1"/>
  <c r="AB280" i="11"/>
  <c r="AB303" i="11" s="1"/>
  <c r="AF305" i="11" l="1"/>
  <c r="AT305" i="11"/>
  <c r="AB305" i="11"/>
  <c r="AR305" i="11"/>
  <c r="AY280" i="11"/>
  <c r="AY303" i="11" s="1"/>
  <c r="AY305" i="11" s="1"/>
  <c r="G26" i="5" l="1"/>
  <c r="N24" i="6"/>
  <c r="P24" i="6" s="1"/>
  <c r="J26" i="5" s="1"/>
  <c r="N56" i="6"/>
  <c r="P56" i="6" s="1"/>
  <c r="J58" i="5" s="1"/>
  <c r="N294" i="6"/>
  <c r="P294" i="6" s="1"/>
  <c r="N293" i="6"/>
  <c r="P293" i="6" s="1"/>
  <c r="J283" i="5" s="1"/>
  <c r="N292" i="6"/>
  <c r="P292" i="6" s="1"/>
  <c r="J282" i="5" s="1"/>
  <c r="N291" i="6"/>
  <c r="P291" i="6" s="1"/>
  <c r="J281" i="5" s="1"/>
  <c r="N290" i="6"/>
  <c r="P290" i="6" s="1"/>
  <c r="J280" i="5" s="1"/>
  <c r="N289" i="6"/>
  <c r="P289" i="6" s="1"/>
  <c r="J279" i="5" s="1"/>
  <c r="N288" i="6"/>
  <c r="P288" i="6" s="1"/>
  <c r="J278" i="5" s="1"/>
  <c r="N287" i="6"/>
  <c r="P287" i="6" s="1"/>
  <c r="J277" i="5" s="1"/>
  <c r="N286" i="6"/>
  <c r="P286" i="6" s="1"/>
  <c r="J276" i="5" s="1"/>
  <c r="N285" i="6"/>
  <c r="P285" i="6" s="1"/>
  <c r="J275" i="5" s="1"/>
  <c r="N284" i="6"/>
  <c r="P284" i="6" s="1"/>
  <c r="J274" i="5" s="1"/>
  <c r="N283" i="6"/>
  <c r="P283" i="6" s="1"/>
  <c r="J273" i="5" s="1"/>
  <c r="N282" i="6"/>
  <c r="P282" i="6" s="1"/>
  <c r="J272" i="5" s="1"/>
  <c r="N281" i="6"/>
  <c r="P281" i="6" s="1"/>
  <c r="J271" i="5" s="1"/>
  <c r="N280" i="6"/>
  <c r="P280" i="6" s="1"/>
  <c r="J270" i="5" s="1"/>
  <c r="N279" i="6"/>
  <c r="P279" i="6" s="1"/>
  <c r="J269" i="5" s="1"/>
  <c r="J101" i="6"/>
  <c r="J97" i="6"/>
  <c r="J96" i="6"/>
  <c r="J95" i="6"/>
  <c r="J76" i="6"/>
  <c r="J62" i="6"/>
  <c r="J60" i="6"/>
  <c r="J57" i="6"/>
  <c r="J11" i="6"/>
  <c r="J10" i="6"/>
  <c r="N106" i="6" l="1"/>
  <c r="P106" i="6" s="1"/>
  <c r="N105" i="6"/>
  <c r="P105" i="6" s="1"/>
  <c r="N104" i="6"/>
  <c r="P104" i="6" s="1"/>
  <c r="N103" i="6"/>
  <c r="P103" i="6" s="1"/>
  <c r="N102" i="6"/>
  <c r="P102" i="6" s="1"/>
  <c r="J104" i="5" s="1"/>
  <c r="N101" i="6"/>
  <c r="P101" i="6" s="1"/>
  <c r="J103" i="5" s="1"/>
  <c r="N100" i="6"/>
  <c r="P100" i="6" s="1"/>
  <c r="J102" i="5" s="1"/>
  <c r="N99" i="6"/>
  <c r="P99" i="6" s="1"/>
  <c r="J101" i="5" s="1"/>
  <c r="N98" i="6"/>
  <c r="P98" i="6" s="1"/>
  <c r="J100" i="5" s="1"/>
  <c r="N97" i="6"/>
  <c r="P97" i="6" s="1"/>
  <c r="J99" i="5" s="1"/>
  <c r="N96" i="6"/>
  <c r="P96" i="6" s="1"/>
  <c r="J98" i="5" s="1"/>
  <c r="N95" i="6"/>
  <c r="P95" i="6" s="1"/>
  <c r="J97" i="5" s="1"/>
  <c r="G178" i="5" l="1"/>
  <c r="G179" i="5"/>
  <c r="G180" i="5"/>
  <c r="G181" i="5"/>
  <c r="G182" i="5"/>
  <c r="G183" i="5"/>
  <c r="G184" i="5"/>
  <c r="G185" i="5"/>
  <c r="G186" i="5"/>
  <c r="G187" i="5"/>
  <c r="G188" i="5"/>
  <c r="G189" i="5"/>
  <c r="G190" i="5"/>
  <c r="G191" i="5"/>
  <c r="G192" i="5"/>
  <c r="G193" i="5"/>
  <c r="G194" i="5"/>
  <c r="G195" i="5"/>
  <c r="G196" i="5"/>
  <c r="G197" i="5"/>
  <c r="G198" i="5"/>
  <c r="G199" i="5"/>
  <c r="G200" i="5"/>
  <c r="G201" i="5"/>
  <c r="G202" i="5"/>
  <c r="N207" i="6"/>
  <c r="N206" i="6"/>
  <c r="N205" i="6"/>
  <c r="N204" i="6"/>
  <c r="N203" i="6"/>
  <c r="N202" i="6"/>
  <c r="N201" i="6"/>
  <c r="N200" i="6"/>
  <c r="N199" i="6"/>
  <c r="N198" i="6"/>
  <c r="N197" i="6"/>
  <c r="N196" i="6"/>
  <c r="N195" i="6" l="1"/>
  <c r="N194" i="6"/>
  <c r="N191" i="6"/>
  <c r="N190" i="6"/>
  <c r="N189" i="6"/>
  <c r="N192" i="6"/>
  <c r="N187" i="6"/>
  <c r="N186" i="6"/>
  <c r="N185" i="6"/>
  <c r="N184" i="6"/>
  <c r="N183" i="6"/>
  <c r="N188" i="6" l="1"/>
  <c r="N193" i="6"/>
  <c r="P203" i="6" l="1"/>
  <c r="J198" i="5" s="1"/>
  <c r="P202" i="6"/>
  <c r="J197" i="5" s="1"/>
  <c r="P201" i="6"/>
  <c r="J196" i="5" s="1"/>
  <c r="P200" i="6"/>
  <c r="J195" i="5" s="1"/>
  <c r="P199" i="6"/>
  <c r="J194" i="5" s="1"/>
  <c r="P198" i="6"/>
  <c r="J193" i="5" s="1"/>
  <c r="G232" i="5"/>
  <c r="G231" i="5"/>
  <c r="G230" i="5"/>
  <c r="N236" i="6"/>
  <c r="P236" i="6" s="1"/>
  <c r="J228" i="5" s="1"/>
  <c r="N235" i="6"/>
  <c r="P235" i="6" s="1"/>
  <c r="J227" i="5" s="1"/>
  <c r="N234" i="6"/>
  <c r="P234" i="6" s="1"/>
  <c r="J226" i="5" s="1"/>
  <c r="N233" i="6"/>
  <c r="P233" i="6" s="1"/>
  <c r="J225" i="5" s="1"/>
  <c r="N232" i="6"/>
  <c r="P232" i="6" s="1"/>
  <c r="J224" i="5" s="1"/>
  <c r="N278" i="6"/>
  <c r="P278" i="6" s="1"/>
  <c r="J268" i="5" s="1"/>
  <c r="N277" i="6"/>
  <c r="P277" i="6" s="1"/>
  <c r="J267" i="5" s="1"/>
  <c r="N276" i="6"/>
  <c r="P276" i="6" s="1"/>
  <c r="J266" i="5" s="1"/>
  <c r="N275" i="6"/>
  <c r="P275" i="6" s="1"/>
  <c r="J265" i="5" s="1"/>
  <c r="N274" i="6"/>
  <c r="P274" i="6" s="1"/>
  <c r="J264" i="5" s="1"/>
  <c r="N273" i="6"/>
  <c r="P273" i="6" s="1"/>
  <c r="J263" i="5" s="1"/>
  <c r="N272" i="6"/>
  <c r="P272" i="6" s="1"/>
  <c r="J262" i="5" s="1"/>
  <c r="N271" i="6"/>
  <c r="P271" i="6" s="1"/>
  <c r="J261" i="5" s="1"/>
  <c r="N270" i="6"/>
  <c r="P270" i="6" s="1"/>
  <c r="J260" i="5" s="1"/>
  <c r="N269" i="6"/>
  <c r="P269" i="6" s="1"/>
  <c r="J259" i="5" s="1"/>
  <c r="N268" i="6"/>
  <c r="P268" i="6" s="1"/>
  <c r="J258" i="5" s="1"/>
  <c r="N267" i="6"/>
  <c r="P267" i="6" s="1"/>
  <c r="J257" i="5" s="1"/>
  <c r="O266" i="6"/>
  <c r="N266" i="6"/>
  <c r="N265" i="6"/>
  <c r="P265" i="6" s="1"/>
  <c r="N264" i="6"/>
  <c r="P264" i="6" s="1"/>
  <c r="N263" i="6"/>
  <c r="P263" i="6" s="1"/>
  <c r="N262" i="6"/>
  <c r="P262" i="6" s="1"/>
  <c r="N261" i="6"/>
  <c r="P261" i="6" s="1"/>
  <c r="N260" i="6"/>
  <c r="P260" i="6" s="1"/>
  <c r="N259" i="6"/>
  <c r="P259" i="6" s="1"/>
  <c r="N258" i="6"/>
  <c r="P258" i="6" s="1"/>
  <c r="N257" i="6"/>
  <c r="P257" i="6" s="1"/>
  <c r="N256" i="6"/>
  <c r="P256" i="6" s="1"/>
  <c r="N255" i="6"/>
  <c r="P255" i="6" s="1"/>
  <c r="N254" i="6"/>
  <c r="P254" i="6" s="1"/>
  <c r="N253" i="6"/>
  <c r="P253" i="6" s="1"/>
  <c r="N252" i="6"/>
  <c r="P252" i="6" s="1"/>
  <c r="N251" i="6"/>
  <c r="P251" i="6" s="1"/>
  <c r="N250" i="6"/>
  <c r="P250" i="6" s="1"/>
  <c r="N249" i="6"/>
  <c r="P249" i="6" s="1"/>
  <c r="N248" i="6"/>
  <c r="P248" i="6" s="1"/>
  <c r="N247" i="6"/>
  <c r="P247" i="6" s="1"/>
  <c r="O246" i="6"/>
  <c r="N246" i="6"/>
  <c r="N245" i="6"/>
  <c r="P245" i="6" s="1"/>
  <c r="N244" i="6"/>
  <c r="P244" i="6" s="1"/>
  <c r="N243" i="6"/>
  <c r="P243" i="6" s="1"/>
  <c r="N242" i="6"/>
  <c r="P242" i="6" s="1"/>
  <c r="N241" i="6"/>
  <c r="P241" i="6" s="1"/>
  <c r="J233" i="5" s="1"/>
  <c r="N240" i="6"/>
  <c r="P240" i="6" s="1"/>
  <c r="J232" i="5" s="1"/>
  <c r="N239" i="6"/>
  <c r="P239" i="6" s="1"/>
  <c r="J231" i="5" s="1"/>
  <c r="N238" i="6"/>
  <c r="P238" i="6" s="1"/>
  <c r="J230" i="5" s="1"/>
  <c r="N237" i="6"/>
  <c r="P237" i="6" s="1"/>
  <c r="J229" i="5" s="1"/>
  <c r="N231" i="6"/>
  <c r="P231" i="6" s="1"/>
  <c r="J223" i="5" s="1"/>
  <c r="N230" i="6"/>
  <c r="P230" i="6" s="1"/>
  <c r="J222" i="5" s="1"/>
  <c r="N229" i="6"/>
  <c r="P229" i="6" s="1"/>
  <c r="J221" i="5" s="1"/>
  <c r="N228" i="6"/>
  <c r="P228" i="6" s="1"/>
  <c r="J220" i="5" s="1"/>
  <c r="N227" i="6"/>
  <c r="P227" i="6" s="1"/>
  <c r="J219" i="5" s="1"/>
  <c r="N226" i="6"/>
  <c r="P226" i="6" s="1"/>
  <c r="J218" i="5" s="1"/>
  <c r="N225" i="6"/>
  <c r="P225" i="6" s="1"/>
  <c r="J217" i="5" s="1"/>
  <c r="N224" i="6"/>
  <c r="P224" i="6" s="1"/>
  <c r="J216" i="5" s="1"/>
  <c r="N223" i="6"/>
  <c r="P223" i="6" s="1"/>
  <c r="J215" i="5" s="1"/>
  <c r="N222" i="6"/>
  <c r="P222" i="6" s="1"/>
  <c r="J214" i="5" s="1"/>
  <c r="N221" i="6"/>
  <c r="P221" i="6" s="1"/>
  <c r="J213" i="5" s="1"/>
  <c r="N220" i="6"/>
  <c r="P220" i="6" s="1"/>
  <c r="J212" i="5" s="1"/>
  <c r="N219" i="6"/>
  <c r="P219" i="6" s="1"/>
  <c r="J211" i="5" s="1"/>
  <c r="N218" i="6"/>
  <c r="P218" i="6" s="1"/>
  <c r="J210" i="5" s="1"/>
  <c r="N217" i="6"/>
  <c r="P217" i="6" s="1"/>
  <c r="J209" i="5" s="1"/>
  <c r="N216" i="6"/>
  <c r="P216" i="6" s="1"/>
  <c r="J208" i="5" s="1"/>
  <c r="N215" i="6"/>
  <c r="P215" i="6" s="1"/>
  <c r="J207" i="5" s="1"/>
  <c r="N214" i="6"/>
  <c r="P214" i="6" s="1"/>
  <c r="J206" i="5" s="1"/>
  <c r="O213" i="6"/>
  <c r="N213" i="6"/>
  <c r="N212" i="6"/>
  <c r="P212" i="6" s="1"/>
  <c r="N211" i="6"/>
  <c r="P211" i="6" s="1"/>
  <c r="N210" i="6"/>
  <c r="P210" i="6" s="1"/>
  <c r="N209" i="6"/>
  <c r="P209" i="6" s="1"/>
  <c r="N208" i="6"/>
  <c r="P208" i="6" s="1"/>
  <c r="P207" i="6"/>
  <c r="J202" i="5" s="1"/>
  <c r="P206" i="6"/>
  <c r="J201" i="5" s="1"/>
  <c r="P205" i="6"/>
  <c r="J200" i="5" s="1"/>
  <c r="P204" i="6"/>
  <c r="J199" i="5" s="1"/>
  <c r="P197" i="6"/>
  <c r="J192" i="5" s="1"/>
  <c r="P196" i="6"/>
  <c r="J191" i="5" s="1"/>
  <c r="P195" i="6"/>
  <c r="J190" i="5" s="1"/>
  <c r="P194" i="6"/>
  <c r="J189" i="5" s="1"/>
  <c r="P193" i="6"/>
  <c r="J188" i="5" s="1"/>
  <c r="P192" i="6"/>
  <c r="J187" i="5" s="1"/>
  <c r="P191" i="6"/>
  <c r="J186" i="5" s="1"/>
  <c r="P190" i="6"/>
  <c r="J185" i="5" s="1"/>
  <c r="P189" i="6"/>
  <c r="J184" i="5" s="1"/>
  <c r="P188" i="6"/>
  <c r="J183" i="5" s="1"/>
  <c r="P187" i="6"/>
  <c r="J182" i="5" s="1"/>
  <c r="P186" i="6"/>
  <c r="J181" i="5" s="1"/>
  <c r="P185" i="6"/>
  <c r="J180" i="5" s="1"/>
  <c r="P184" i="6"/>
  <c r="J179" i="5" s="1"/>
  <c r="P183" i="6"/>
  <c r="J178" i="5" s="1"/>
  <c r="O182" i="6"/>
  <c r="N182" i="6"/>
  <c r="N181" i="6"/>
  <c r="P181" i="6" s="1"/>
  <c r="N180" i="6"/>
  <c r="P180" i="6" s="1"/>
  <c r="N179" i="6"/>
  <c r="P179" i="6" s="1"/>
  <c r="N178" i="6"/>
  <c r="P178" i="6" s="1"/>
  <c r="N177" i="6"/>
  <c r="P177" i="6" s="1"/>
  <c r="N176" i="6"/>
  <c r="P176" i="6" s="1"/>
  <c r="N175" i="6"/>
  <c r="P175" i="6" s="1"/>
  <c r="P174" i="6"/>
  <c r="J175" i="5" s="1"/>
  <c r="N173" i="6"/>
  <c r="P173" i="6" s="1"/>
  <c r="J174" i="5" s="1"/>
  <c r="N172" i="6"/>
  <c r="P172" i="6" s="1"/>
  <c r="J173" i="5" s="1"/>
  <c r="N171" i="6"/>
  <c r="P171" i="6" s="1"/>
  <c r="J172" i="5" s="1"/>
  <c r="N170" i="6"/>
  <c r="P170" i="6" s="1"/>
  <c r="J171" i="5" s="1"/>
  <c r="N169" i="6"/>
  <c r="P169" i="6" s="1"/>
  <c r="J170" i="5" s="1"/>
  <c r="N168" i="6"/>
  <c r="P168" i="6" s="1"/>
  <c r="J169" i="5" s="1"/>
  <c r="N167" i="6"/>
  <c r="P167" i="6" s="1"/>
  <c r="J168" i="5" s="1"/>
  <c r="N166" i="6"/>
  <c r="P166" i="6" s="1"/>
  <c r="J167" i="5" s="1"/>
  <c r="N165" i="6"/>
  <c r="P165" i="6" s="1"/>
  <c r="J166" i="5" s="1"/>
  <c r="N164" i="6"/>
  <c r="P164" i="6" s="1"/>
  <c r="J165" i="5" s="1"/>
  <c r="N163" i="6"/>
  <c r="P163" i="6" s="1"/>
  <c r="J164" i="5" s="1"/>
  <c r="N162" i="6"/>
  <c r="P162" i="6" s="1"/>
  <c r="J163" i="5" s="1"/>
  <c r="N161" i="6"/>
  <c r="P161" i="6" s="1"/>
  <c r="J162" i="5" s="1"/>
  <c r="N160" i="6"/>
  <c r="P160" i="6" s="1"/>
  <c r="J161" i="5" s="1"/>
  <c r="N159" i="6"/>
  <c r="P159" i="6" s="1"/>
  <c r="J160" i="5" s="1"/>
  <c r="N158" i="6"/>
  <c r="P158" i="6" s="1"/>
  <c r="J159" i="5" s="1"/>
  <c r="N157" i="6"/>
  <c r="P157" i="6" s="1"/>
  <c r="J158" i="5" s="1"/>
  <c r="N156" i="6"/>
  <c r="P156" i="6" s="1"/>
  <c r="J157" i="5" s="1"/>
  <c r="N155" i="6"/>
  <c r="P155" i="6" s="1"/>
  <c r="J156" i="5" s="1"/>
  <c r="N154" i="6"/>
  <c r="P154" i="6" s="1"/>
  <c r="J155" i="5" s="1"/>
  <c r="N153" i="6"/>
  <c r="P153" i="6" s="1"/>
  <c r="J154" i="5" s="1"/>
  <c r="N152" i="6"/>
  <c r="P152" i="6" s="1"/>
  <c r="J153" i="5" s="1"/>
  <c r="N151" i="6"/>
  <c r="P151" i="6" s="1"/>
  <c r="J152" i="5" s="1"/>
  <c r="N150" i="6"/>
  <c r="P150" i="6" s="1"/>
  <c r="J151" i="5" s="1"/>
  <c r="N149" i="6"/>
  <c r="P149" i="6" s="1"/>
  <c r="J150" i="5" s="1"/>
  <c r="N148" i="6"/>
  <c r="P148" i="6" s="1"/>
  <c r="J149" i="5" s="1"/>
  <c r="N147" i="6"/>
  <c r="P147" i="6" s="1"/>
  <c r="J148" i="5" s="1"/>
  <c r="N146" i="6"/>
  <c r="P146" i="6" s="1"/>
  <c r="J147" i="5" s="1"/>
  <c r="N145" i="6"/>
  <c r="P145" i="6" s="1"/>
  <c r="J146" i="5" s="1"/>
  <c r="N144" i="6"/>
  <c r="P144" i="6" s="1"/>
  <c r="J145" i="5" s="1"/>
  <c r="N143" i="6"/>
  <c r="P143" i="6" s="1"/>
  <c r="J144" i="5" s="1"/>
  <c r="N142" i="6"/>
  <c r="P142" i="6" s="1"/>
  <c r="J143" i="5" s="1"/>
  <c r="N141" i="6"/>
  <c r="P141" i="6" s="1"/>
  <c r="J142" i="5" s="1"/>
  <c r="N140" i="6"/>
  <c r="P140" i="6" s="1"/>
  <c r="J141" i="5" s="1"/>
  <c r="N139" i="6"/>
  <c r="P139" i="6" s="1"/>
  <c r="J140" i="5" s="1"/>
  <c r="N138" i="6"/>
  <c r="P138" i="6" s="1"/>
  <c r="J139" i="5" s="1"/>
  <c r="N137" i="6"/>
  <c r="P137" i="6" s="1"/>
  <c r="J138" i="5" s="1"/>
  <c r="N136" i="6"/>
  <c r="P136" i="6" s="1"/>
  <c r="J137" i="5" s="1"/>
  <c r="N135" i="6"/>
  <c r="P135" i="6" s="1"/>
  <c r="J136" i="5" s="1"/>
  <c r="N134" i="6"/>
  <c r="P134" i="6" s="1"/>
  <c r="J135" i="5" s="1"/>
  <c r="N133" i="6"/>
  <c r="P133" i="6" s="1"/>
  <c r="J134" i="5" s="1"/>
  <c r="N132" i="6"/>
  <c r="P132" i="6" s="1"/>
  <c r="J133" i="5" s="1"/>
  <c r="N131" i="6"/>
  <c r="P131" i="6" s="1"/>
  <c r="J132" i="5" s="1"/>
  <c r="N130" i="6"/>
  <c r="P130" i="6" s="1"/>
  <c r="J131" i="5" s="1"/>
  <c r="N129" i="6"/>
  <c r="P129" i="6" s="1"/>
  <c r="J130" i="5" s="1"/>
  <c r="N128" i="6"/>
  <c r="P128" i="6" s="1"/>
  <c r="J129" i="5" s="1"/>
  <c r="N127" i="6"/>
  <c r="P127" i="6" s="1"/>
  <c r="J128" i="5" s="1"/>
  <c r="N126" i="6"/>
  <c r="P126" i="6" s="1"/>
  <c r="J127" i="5" s="1"/>
  <c r="N125" i="6"/>
  <c r="P125" i="6" s="1"/>
  <c r="J126" i="5" s="1"/>
  <c r="N124" i="6"/>
  <c r="P124" i="6" s="1"/>
  <c r="J125" i="5" s="1"/>
  <c r="N123" i="6"/>
  <c r="P123" i="6" s="1"/>
  <c r="J124" i="5" s="1"/>
  <c r="N122" i="6"/>
  <c r="P122" i="6" s="1"/>
  <c r="J123" i="5" s="1"/>
  <c r="N121" i="6"/>
  <c r="P121" i="6" s="1"/>
  <c r="J122" i="5" s="1"/>
  <c r="N120" i="6"/>
  <c r="P120" i="6" s="1"/>
  <c r="J121" i="5" s="1"/>
  <c r="N119" i="6"/>
  <c r="P119" i="6" s="1"/>
  <c r="J120" i="5" s="1"/>
  <c r="N118" i="6"/>
  <c r="P118" i="6" s="1"/>
  <c r="J119" i="5" s="1"/>
  <c r="N117" i="6"/>
  <c r="P117" i="6" s="1"/>
  <c r="J118" i="5" s="1"/>
  <c r="N116" i="6"/>
  <c r="P116" i="6" s="1"/>
  <c r="J117" i="5" s="1"/>
  <c r="N115" i="6"/>
  <c r="P115" i="6" s="1"/>
  <c r="J116" i="5" s="1"/>
  <c r="N114" i="6"/>
  <c r="P114" i="6" s="1"/>
  <c r="J115" i="5" s="1"/>
  <c r="N113" i="6"/>
  <c r="P113" i="6" s="1"/>
  <c r="J114" i="5" s="1"/>
  <c r="N112" i="6"/>
  <c r="P112" i="6" s="1"/>
  <c r="J113" i="5" s="1"/>
  <c r="N111" i="6"/>
  <c r="P111" i="6" s="1"/>
  <c r="J112" i="5" s="1"/>
  <c r="N110" i="6"/>
  <c r="P110" i="6" s="1"/>
  <c r="J111" i="5" s="1"/>
  <c r="N109" i="6"/>
  <c r="P109" i="6" s="1"/>
  <c r="J110" i="5" s="1"/>
  <c r="N108" i="6"/>
  <c r="P108" i="6" s="1"/>
  <c r="J109" i="5" s="1"/>
  <c r="O107" i="6"/>
  <c r="N107" i="6"/>
  <c r="N94" i="6"/>
  <c r="P94" i="6" s="1"/>
  <c r="J96" i="5" s="1"/>
  <c r="N93" i="6"/>
  <c r="P93" i="6" s="1"/>
  <c r="J95" i="5" s="1"/>
  <c r="N92" i="6"/>
  <c r="P92" i="6" s="1"/>
  <c r="J94" i="5" s="1"/>
  <c r="N91" i="6"/>
  <c r="P91" i="6" s="1"/>
  <c r="J93" i="5" s="1"/>
  <c r="N90" i="6"/>
  <c r="P90" i="6" s="1"/>
  <c r="J92" i="5" s="1"/>
  <c r="N89" i="6"/>
  <c r="P89" i="6" s="1"/>
  <c r="J91" i="5" s="1"/>
  <c r="N88" i="6"/>
  <c r="P88" i="6" s="1"/>
  <c r="J90" i="5" s="1"/>
  <c r="N87" i="6"/>
  <c r="P87" i="6" s="1"/>
  <c r="J89" i="5" s="1"/>
  <c r="N86" i="6"/>
  <c r="P86" i="6" s="1"/>
  <c r="J88" i="5" s="1"/>
  <c r="N85" i="6"/>
  <c r="P85" i="6" s="1"/>
  <c r="J87" i="5" s="1"/>
  <c r="N84" i="6"/>
  <c r="P84" i="6" s="1"/>
  <c r="J86" i="5" s="1"/>
  <c r="N83" i="6"/>
  <c r="P83" i="6" s="1"/>
  <c r="J85" i="5" s="1"/>
  <c r="N82" i="6"/>
  <c r="P82" i="6" s="1"/>
  <c r="J84" i="5" s="1"/>
  <c r="N81" i="6"/>
  <c r="P81" i="6" s="1"/>
  <c r="J83" i="5" s="1"/>
  <c r="N80" i="6"/>
  <c r="P80" i="6" s="1"/>
  <c r="J82" i="5" s="1"/>
  <c r="N79" i="6"/>
  <c r="P79" i="6" s="1"/>
  <c r="J81" i="5" s="1"/>
  <c r="N78" i="6"/>
  <c r="P78" i="6" s="1"/>
  <c r="J80" i="5" s="1"/>
  <c r="N77" i="6"/>
  <c r="P77" i="6" s="1"/>
  <c r="J79" i="5" s="1"/>
  <c r="N76" i="6"/>
  <c r="P76" i="6" s="1"/>
  <c r="J78" i="5" s="1"/>
  <c r="N75" i="6"/>
  <c r="P75" i="6" s="1"/>
  <c r="J77" i="5" s="1"/>
  <c r="N74" i="6"/>
  <c r="P74" i="6" s="1"/>
  <c r="J76" i="5" s="1"/>
  <c r="N73" i="6"/>
  <c r="P73" i="6" s="1"/>
  <c r="J75" i="5" s="1"/>
  <c r="N72" i="6"/>
  <c r="P72" i="6" s="1"/>
  <c r="J74" i="5" s="1"/>
  <c r="N71" i="6"/>
  <c r="P71" i="6" s="1"/>
  <c r="J73" i="5" s="1"/>
  <c r="N70" i="6"/>
  <c r="P70" i="6" s="1"/>
  <c r="J72" i="5" s="1"/>
  <c r="N69" i="6"/>
  <c r="P69" i="6" s="1"/>
  <c r="J71" i="5" s="1"/>
  <c r="N68" i="6"/>
  <c r="P68" i="6" s="1"/>
  <c r="J70" i="5" s="1"/>
  <c r="N67" i="6"/>
  <c r="P67" i="6" s="1"/>
  <c r="J69" i="5" s="1"/>
  <c r="N66" i="6"/>
  <c r="P66" i="6" s="1"/>
  <c r="J68" i="5" s="1"/>
  <c r="N65" i="6"/>
  <c r="P65" i="6" s="1"/>
  <c r="J67" i="5" s="1"/>
  <c r="N64" i="6"/>
  <c r="P64" i="6" s="1"/>
  <c r="J66" i="5" s="1"/>
  <c r="N63" i="6"/>
  <c r="P63" i="6" s="1"/>
  <c r="J65" i="5" s="1"/>
  <c r="N62" i="6"/>
  <c r="P62" i="6" s="1"/>
  <c r="J64" i="5" s="1"/>
  <c r="N61" i="6"/>
  <c r="P61" i="6" s="1"/>
  <c r="J63" i="5" s="1"/>
  <c r="N60" i="6"/>
  <c r="P60" i="6" s="1"/>
  <c r="J62" i="5" s="1"/>
  <c r="N59" i="6"/>
  <c r="P59" i="6" s="1"/>
  <c r="J61" i="5" s="1"/>
  <c r="N58" i="6"/>
  <c r="P58" i="6" s="1"/>
  <c r="J60" i="5" s="1"/>
  <c r="N57" i="6"/>
  <c r="P57" i="6" s="1"/>
  <c r="J59" i="5" s="1"/>
  <c r="N55" i="6"/>
  <c r="P55" i="6" s="1"/>
  <c r="J57" i="5" s="1"/>
  <c r="N54" i="6"/>
  <c r="P54" i="6" s="1"/>
  <c r="J56" i="5" s="1"/>
  <c r="N53" i="6"/>
  <c r="P53" i="6" s="1"/>
  <c r="J55" i="5" s="1"/>
  <c r="N52" i="6"/>
  <c r="P52" i="6" s="1"/>
  <c r="J54" i="5" s="1"/>
  <c r="N51" i="6"/>
  <c r="P51" i="6" s="1"/>
  <c r="J53" i="5" s="1"/>
  <c r="N50" i="6"/>
  <c r="P50" i="6" s="1"/>
  <c r="J52" i="5" s="1"/>
  <c r="N49" i="6"/>
  <c r="P49" i="6" s="1"/>
  <c r="J51" i="5" s="1"/>
  <c r="N48" i="6"/>
  <c r="P48" i="6" s="1"/>
  <c r="J50" i="5" s="1"/>
  <c r="N47" i="6"/>
  <c r="P47" i="6" s="1"/>
  <c r="J49" i="5" s="1"/>
  <c r="N46" i="6"/>
  <c r="P46" i="6" s="1"/>
  <c r="J48" i="5" s="1"/>
  <c r="N45" i="6"/>
  <c r="P45" i="6" s="1"/>
  <c r="J47" i="5" s="1"/>
  <c r="N44" i="6"/>
  <c r="P44" i="6" s="1"/>
  <c r="J46" i="5" s="1"/>
  <c r="N43" i="6"/>
  <c r="P43" i="6" s="1"/>
  <c r="J45" i="5" s="1"/>
  <c r="N42" i="6"/>
  <c r="P42" i="6" s="1"/>
  <c r="J44" i="5" s="1"/>
  <c r="N41" i="6"/>
  <c r="P41" i="6" s="1"/>
  <c r="J43" i="5" s="1"/>
  <c r="N40" i="6"/>
  <c r="P40" i="6" s="1"/>
  <c r="J42" i="5" s="1"/>
  <c r="N39" i="6"/>
  <c r="P39" i="6" s="1"/>
  <c r="J41" i="5" s="1"/>
  <c r="N38" i="6"/>
  <c r="P38" i="6" s="1"/>
  <c r="J40" i="5" s="1"/>
  <c r="N37" i="6"/>
  <c r="P37" i="6" s="1"/>
  <c r="J39" i="5" s="1"/>
  <c r="N36" i="6"/>
  <c r="P36" i="6" s="1"/>
  <c r="J38" i="5" s="1"/>
  <c r="N35" i="6"/>
  <c r="P35" i="6" s="1"/>
  <c r="J37" i="5" s="1"/>
  <c r="N34" i="6"/>
  <c r="P34" i="6" s="1"/>
  <c r="J36" i="5" s="1"/>
  <c r="N33" i="6"/>
  <c r="P33" i="6" s="1"/>
  <c r="J35" i="5" s="1"/>
  <c r="N32" i="6"/>
  <c r="P32" i="6" s="1"/>
  <c r="J34" i="5" s="1"/>
  <c r="N31" i="6"/>
  <c r="P31" i="6" s="1"/>
  <c r="J33" i="5" s="1"/>
  <c r="N30" i="6"/>
  <c r="P30" i="6" s="1"/>
  <c r="J32" i="5" s="1"/>
  <c r="N29" i="6"/>
  <c r="P29" i="6" s="1"/>
  <c r="J31" i="5" s="1"/>
  <c r="N28" i="6"/>
  <c r="P28" i="6" s="1"/>
  <c r="J30" i="5" s="1"/>
  <c r="N27" i="6"/>
  <c r="P27" i="6" s="1"/>
  <c r="J29" i="5" s="1"/>
  <c r="N26" i="6"/>
  <c r="P26" i="6" s="1"/>
  <c r="J28" i="5" s="1"/>
  <c r="N25" i="6"/>
  <c r="P25" i="6" s="1"/>
  <c r="J27" i="5" s="1"/>
  <c r="N23" i="6"/>
  <c r="P23" i="6" s="1"/>
  <c r="J25" i="5" s="1"/>
  <c r="N22" i="6"/>
  <c r="P22" i="6" s="1"/>
  <c r="J24" i="5" s="1"/>
  <c r="N21" i="6"/>
  <c r="P21" i="6" s="1"/>
  <c r="J23" i="5" s="1"/>
  <c r="N20" i="6"/>
  <c r="P20" i="6" s="1"/>
  <c r="J22" i="5" s="1"/>
  <c r="N19" i="6"/>
  <c r="P19" i="6" s="1"/>
  <c r="J21" i="5" s="1"/>
  <c r="N18" i="6"/>
  <c r="P18" i="6" s="1"/>
  <c r="J20" i="5" s="1"/>
  <c r="N17" i="6"/>
  <c r="P17" i="6" s="1"/>
  <c r="J19" i="5" s="1"/>
  <c r="N16" i="6"/>
  <c r="P16" i="6" s="1"/>
  <c r="J18" i="5" s="1"/>
  <c r="N15" i="6"/>
  <c r="P15" i="6" s="1"/>
  <c r="J17" i="5" s="1"/>
  <c r="N14" i="6"/>
  <c r="P14" i="6" s="1"/>
  <c r="J16" i="5" s="1"/>
  <c r="N13" i="6"/>
  <c r="P13" i="6" s="1"/>
  <c r="J15" i="5" s="1"/>
  <c r="N12" i="6"/>
  <c r="P12" i="6" s="1"/>
  <c r="J14" i="5" s="1"/>
  <c r="N11" i="6"/>
  <c r="P11" i="6" s="1"/>
  <c r="J13" i="5" s="1"/>
  <c r="BZ10" i="6"/>
  <c r="CB10" i="6" s="1"/>
  <c r="N10" i="6"/>
  <c r="P10" i="6" s="1"/>
  <c r="J12" i="5" s="1"/>
  <c r="BZ8" i="6"/>
  <c r="CB8" i="6" s="1"/>
  <c r="N8" i="6"/>
  <c r="P8" i="6" s="1"/>
  <c r="J10" i="5" s="1"/>
  <c r="N7" i="6"/>
  <c r="P7" i="6" s="1"/>
  <c r="J9" i="5" s="1"/>
  <c r="N6" i="6"/>
  <c r="P6" i="6" s="1"/>
  <c r="J8" i="5" s="1"/>
  <c r="N5" i="6"/>
  <c r="P5" i="6" s="1"/>
  <c r="J7" i="5" s="1"/>
  <c r="N4" i="6"/>
  <c r="P4" i="6" s="1"/>
  <c r="J6" i="5" s="1"/>
  <c r="H286" i="5"/>
  <c r="G283" i="5"/>
  <c r="G282" i="5"/>
  <c r="G281" i="5"/>
  <c r="G270" i="5"/>
  <c r="G269" i="5"/>
  <c r="G268" i="5"/>
  <c r="G267" i="5"/>
  <c r="G266" i="5"/>
  <c r="G265" i="5"/>
  <c r="G264" i="5"/>
  <c r="G263" i="5"/>
  <c r="G262" i="5"/>
  <c r="G261" i="5"/>
  <c r="G260" i="5"/>
  <c r="G259" i="5"/>
  <c r="G258" i="5"/>
  <c r="G257" i="5"/>
  <c r="J255" i="5"/>
  <c r="G255" i="5"/>
  <c r="G254" i="5"/>
  <c r="J253" i="5"/>
  <c r="G253" i="5"/>
  <c r="J252" i="5"/>
  <c r="G252" i="5"/>
  <c r="J251" i="5"/>
  <c r="G251" i="5"/>
  <c r="J250" i="5"/>
  <c r="G250" i="5"/>
  <c r="J249" i="5"/>
  <c r="G249" i="5"/>
  <c r="J248" i="5"/>
  <c r="G248" i="5"/>
  <c r="J247" i="5"/>
  <c r="G247" i="5"/>
  <c r="J246" i="5"/>
  <c r="G246" i="5"/>
  <c r="J245" i="5"/>
  <c r="G245" i="5"/>
  <c r="J244" i="5"/>
  <c r="G244" i="5"/>
  <c r="J243" i="5"/>
  <c r="G243" i="5"/>
  <c r="J242" i="5"/>
  <c r="G242" i="5"/>
  <c r="J241" i="5"/>
  <c r="G241" i="5"/>
  <c r="J240" i="5"/>
  <c r="G240" i="5"/>
  <c r="J239" i="5"/>
  <c r="G239" i="5"/>
  <c r="J238" i="5"/>
  <c r="G238" i="5"/>
  <c r="J237" i="5"/>
  <c r="G237" i="5"/>
  <c r="H235" i="5"/>
  <c r="G235" i="5" s="1"/>
  <c r="J234" i="5"/>
  <c r="H234" i="5"/>
  <c r="G234" i="5" s="1"/>
  <c r="G233" i="5"/>
  <c r="G229" i="5"/>
  <c r="G228" i="5"/>
  <c r="G227" i="5"/>
  <c r="G226" i="5"/>
  <c r="G225" i="5"/>
  <c r="G224" i="5"/>
  <c r="G223" i="5"/>
  <c r="G222" i="5"/>
  <c r="G221" i="5"/>
  <c r="G220" i="5"/>
  <c r="G219" i="5"/>
  <c r="G218" i="5"/>
  <c r="G217" i="5"/>
  <c r="G216" i="5"/>
  <c r="G215" i="5"/>
  <c r="G214" i="5"/>
  <c r="G213" i="5"/>
  <c r="G212" i="5"/>
  <c r="G211" i="5"/>
  <c r="G210" i="5"/>
  <c r="G209" i="5"/>
  <c r="G208" i="5"/>
  <c r="G207" i="5"/>
  <c r="G206" i="5"/>
  <c r="H204" i="5"/>
  <c r="G204" i="5" s="1"/>
  <c r="J203" i="5"/>
  <c r="G203" i="5"/>
  <c r="J176" i="5"/>
  <c r="H176" i="5"/>
  <c r="G176" i="5" s="1"/>
  <c r="G175" i="5"/>
  <c r="G174" i="5"/>
  <c r="G173" i="5"/>
  <c r="G172" i="5"/>
  <c r="G171" i="5"/>
  <c r="G170" i="5"/>
  <c r="G169" i="5"/>
  <c r="G168" i="5"/>
  <c r="G167" i="5"/>
  <c r="G166" i="5"/>
  <c r="G165" i="5"/>
  <c r="G164" i="5"/>
  <c r="G163" i="5"/>
  <c r="G162" i="5"/>
  <c r="G161" i="5"/>
  <c r="G160" i="5"/>
  <c r="G159" i="5"/>
  <c r="G158" i="5"/>
  <c r="G157" i="5"/>
  <c r="G156" i="5"/>
  <c r="G155"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9" i="5"/>
  <c r="G128" i="5"/>
  <c r="G127" i="5"/>
  <c r="G126" i="5"/>
  <c r="G125" i="5"/>
  <c r="G124" i="5"/>
  <c r="G123" i="5"/>
  <c r="G122" i="5"/>
  <c r="G121" i="5"/>
  <c r="G120" i="5"/>
  <c r="G119" i="5"/>
  <c r="G118" i="5"/>
  <c r="G117" i="5"/>
  <c r="G116" i="5"/>
  <c r="G115" i="5"/>
  <c r="G114" i="5"/>
  <c r="G113" i="5"/>
  <c r="G112" i="5"/>
  <c r="G111" i="5"/>
  <c r="G110" i="5"/>
  <c r="G109" i="5"/>
  <c r="G107"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5" i="5"/>
  <c r="G24" i="5"/>
  <c r="G23" i="5"/>
  <c r="G22" i="5"/>
  <c r="G21" i="5"/>
  <c r="G20" i="5"/>
  <c r="G19" i="5"/>
  <c r="G18" i="5"/>
  <c r="G17" i="5"/>
  <c r="G16" i="5"/>
  <c r="G15" i="5"/>
  <c r="G14" i="5"/>
  <c r="G13" i="5"/>
  <c r="G12" i="5"/>
  <c r="G10" i="5"/>
  <c r="G9" i="5"/>
  <c r="G8" i="5"/>
  <c r="G7" i="5"/>
  <c r="G6" i="5"/>
  <c r="L4" i="5"/>
  <c r="M4" i="5" s="1"/>
  <c r="N4" i="5" s="1"/>
  <c r="O4" i="5" s="1"/>
  <c r="P4" i="5" s="1"/>
  <c r="Q4" i="5" s="1"/>
  <c r="R4" i="5" s="1"/>
  <c r="S4" i="5" s="1"/>
  <c r="T4" i="5" s="1"/>
  <c r="U4" i="5" s="1"/>
  <c r="V4" i="5" s="1"/>
  <c r="W4" i="5" s="1"/>
  <c r="X4" i="5" s="1"/>
  <c r="Y4" i="5" s="1"/>
  <c r="Z4" i="5" s="1"/>
  <c r="AA4" i="5" s="1"/>
  <c r="AB4" i="5" s="1"/>
  <c r="AC4" i="5" s="1"/>
  <c r="AD4" i="5" s="1"/>
  <c r="K2" i="5"/>
  <c r="K11" i="5" s="1" a="1"/>
  <c r="K11" i="5" s="1"/>
  <c r="K26" i="5" l="1" a="1"/>
  <c r="K26" i="5" s="1"/>
  <c r="K272" i="5" a="1"/>
  <c r="K272" i="5" s="1"/>
  <c r="K278" i="5" a="1"/>
  <c r="K278" i="5" s="1"/>
  <c r="K279" i="5" a="1"/>
  <c r="K279" i="5" s="1"/>
  <c r="K274" i="5" a="1"/>
  <c r="K274" i="5" s="1"/>
  <c r="K273" i="5" a="1"/>
  <c r="K273" i="5" s="1"/>
  <c r="K277" i="5" a="1"/>
  <c r="K277" i="5" s="1"/>
  <c r="K280" i="5" a="1"/>
  <c r="K280" i="5" s="1"/>
  <c r="K271" i="5" a="1"/>
  <c r="K271" i="5" s="1"/>
  <c r="K276" i="5" a="1"/>
  <c r="K276" i="5" s="1"/>
  <c r="K275" i="5" a="1"/>
  <c r="K275" i="5" s="1"/>
  <c r="K187" i="5" a="1"/>
  <c r="K187" i="5" s="1"/>
  <c r="K188" i="5" a="1"/>
  <c r="K188" i="5" s="1"/>
  <c r="K189" i="5" a="1"/>
  <c r="K189" i="5" s="1"/>
  <c r="K190" i="5" a="1"/>
  <c r="K190" i="5" s="1"/>
  <c r="K193" i="5" a="1"/>
  <c r="K193" i="5" s="1"/>
  <c r="K194" i="5" a="1"/>
  <c r="K194" i="5" s="1"/>
  <c r="K191" i="5" a="1"/>
  <c r="K191" i="5" s="1"/>
  <c r="K195" i="5" a="1"/>
  <c r="K195" i="5" s="1"/>
  <c r="K192" i="5" a="1"/>
  <c r="K192" i="5" s="1"/>
  <c r="K196" i="5" a="1"/>
  <c r="K196" i="5" s="1"/>
  <c r="K199" i="5" a="1"/>
  <c r="K199" i="5" s="1"/>
  <c r="K197" i="5" a="1"/>
  <c r="K197" i="5" s="1"/>
  <c r="K198" i="5" a="1"/>
  <c r="K198" i="5" s="1"/>
  <c r="K103" i="5" a="1"/>
  <c r="K103" i="5" s="1"/>
  <c r="K101" i="5" a="1"/>
  <c r="K101" i="5" s="1"/>
  <c r="K36" i="5" a="1"/>
  <c r="K36" i="5" s="1"/>
  <c r="K58" i="5" a="1"/>
  <c r="K58" i="5" s="1"/>
  <c r="K79" i="5" a="1"/>
  <c r="K79" i="5" s="1"/>
  <c r="K44" i="5" a="1"/>
  <c r="K44" i="5" s="1"/>
  <c r="K25" i="5" a="1"/>
  <c r="K25" i="5" s="1"/>
  <c r="K82" i="5" a="1"/>
  <c r="K82" i="5" s="1"/>
  <c r="K230" i="5" a="1"/>
  <c r="K230" i="5" s="1"/>
  <c r="K231" i="5" a="1"/>
  <c r="K231" i="5" s="1"/>
  <c r="K232" i="5" a="1"/>
  <c r="K232" i="5" s="1"/>
  <c r="K81" i="5" a="1"/>
  <c r="K81" i="5" s="1"/>
  <c r="K52" i="5" a="1"/>
  <c r="K52" i="5" s="1"/>
  <c r="K55" i="5" a="1"/>
  <c r="K55" i="5" s="1"/>
  <c r="K13" i="5" a="1"/>
  <c r="K13" i="5" s="1"/>
  <c r="K35" i="5" a="1"/>
  <c r="K35" i="5" s="1"/>
  <c r="K109" i="5" a="1"/>
  <c r="K109" i="5" s="1"/>
  <c r="K151" i="5" a="1"/>
  <c r="K151" i="5" s="1"/>
  <c r="K29" i="5" a="1"/>
  <c r="K29" i="5" s="1"/>
  <c r="K28" i="5" a="1"/>
  <c r="K28" i="5" s="1"/>
  <c r="K53" i="5" a="1"/>
  <c r="K53" i="5" s="1"/>
  <c r="K84" i="5" a="1"/>
  <c r="K84" i="5" s="1"/>
  <c r="K31" i="5" a="1"/>
  <c r="K31" i="5" s="1"/>
  <c r="K42" i="5" a="1"/>
  <c r="K42" i="5" s="1"/>
  <c r="K78" i="5" a="1"/>
  <c r="K78" i="5" s="1"/>
  <c r="K75" i="5" a="1"/>
  <c r="K75" i="5" s="1"/>
  <c r="K69" i="5" a="1"/>
  <c r="K69" i="5" s="1"/>
  <c r="K22" i="5" a="1"/>
  <c r="K22" i="5" s="1"/>
  <c r="K24" i="5" a="1"/>
  <c r="K24" i="5" s="1"/>
  <c r="K63" i="5" a="1"/>
  <c r="K63" i="5" s="1"/>
  <c r="K142" i="5" a="1"/>
  <c r="K142" i="5" s="1"/>
  <c r="K32" i="5" a="1"/>
  <c r="K32" i="5" s="1"/>
  <c r="K91" i="5" a="1"/>
  <c r="K91" i="5" s="1"/>
  <c r="K172" i="5" a="1"/>
  <c r="K172" i="5" s="1"/>
  <c r="K38" i="5" a="1"/>
  <c r="K38" i="5" s="1"/>
  <c r="K83" i="5" a="1"/>
  <c r="K83" i="5" s="1"/>
  <c r="K51" i="5" a="1"/>
  <c r="K51" i="5" s="1"/>
  <c r="K106" i="5" a="1"/>
  <c r="K106" i="5" s="1"/>
  <c r="K64" i="5" a="1"/>
  <c r="K64" i="5" s="1"/>
  <c r="K41" i="5" a="1"/>
  <c r="K41" i="5" s="1"/>
  <c r="K48" i="5" a="1"/>
  <c r="K48" i="5" s="1"/>
  <c r="K18" i="5" a="1"/>
  <c r="K18" i="5" s="1"/>
  <c r="K62" i="5" a="1"/>
  <c r="K62" i="5" s="1"/>
  <c r="K73" i="5" a="1"/>
  <c r="K73" i="5" s="1"/>
  <c r="K77" i="5" a="1"/>
  <c r="K77" i="5" s="1"/>
  <c r="K80" i="5" a="1"/>
  <c r="K80" i="5" s="1"/>
  <c r="K89" i="5" a="1"/>
  <c r="K89" i="5" s="1"/>
  <c r="K138" i="5" a="1"/>
  <c r="K138" i="5" s="1"/>
  <c r="K76" i="5" a="1"/>
  <c r="K76" i="5" s="1"/>
  <c r="K46" i="5" a="1"/>
  <c r="K46" i="5" s="1"/>
  <c r="K37" i="5" a="1"/>
  <c r="K37" i="5" s="1"/>
  <c r="K7" i="5" a="1"/>
  <c r="K7" i="5" s="1"/>
  <c r="K20" i="5" a="1"/>
  <c r="K20" i="5" s="1"/>
  <c r="K9" i="5" a="1"/>
  <c r="K9" i="5" s="1"/>
  <c r="K94" i="5" a="1"/>
  <c r="K94" i="5" s="1"/>
  <c r="K12" i="5" a="1"/>
  <c r="K12" i="5" s="1"/>
  <c r="K21" i="5" a="1"/>
  <c r="K21" i="5" s="1"/>
  <c r="K260" i="5" a="1"/>
  <c r="K260" i="5" s="1"/>
  <c r="K261" i="5" a="1"/>
  <c r="K261" i="5" s="1"/>
  <c r="K237" i="5" a="1"/>
  <c r="K237" i="5" s="1"/>
  <c r="K253" i="5" a="1"/>
  <c r="K253" i="5" s="1"/>
  <c r="K245" i="5" a="1"/>
  <c r="K245" i="5" s="1"/>
  <c r="K250" i="5" a="1"/>
  <c r="K250" i="5" s="1"/>
  <c r="K259" i="5" a="1"/>
  <c r="K259" i="5" s="1"/>
  <c r="K255" i="5" a="1"/>
  <c r="K255" i="5" s="1"/>
  <c r="K241" i="5" a="1"/>
  <c r="K241" i="5" s="1"/>
  <c r="K201" i="5" a="1"/>
  <c r="K201" i="5" s="1"/>
  <c r="K221" i="5" a="1"/>
  <c r="K221" i="5" s="1"/>
  <c r="K252" i="5" a="1"/>
  <c r="K252" i="5" s="1"/>
  <c r="K216" i="5" a="1"/>
  <c r="K216" i="5" s="1"/>
  <c r="K211" i="5" a="1"/>
  <c r="K211" i="5" s="1"/>
  <c r="K131" i="5" a="1"/>
  <c r="K131" i="5" s="1"/>
  <c r="K156" i="5" a="1"/>
  <c r="K156" i="5" s="1"/>
  <c r="K157" i="5" a="1"/>
  <c r="K157" i="5" s="1"/>
  <c r="K150" i="5" a="1"/>
  <c r="K150" i="5" s="1"/>
  <c r="K176" i="5" a="1"/>
  <c r="K176" i="5" s="1"/>
  <c r="K145" i="5" a="1"/>
  <c r="K145" i="5" s="1"/>
  <c r="K152" i="5" a="1"/>
  <c r="K152" i="5" s="1"/>
  <c r="K118" i="5" a="1"/>
  <c r="K118" i="5" s="1"/>
  <c r="K113" i="5" a="1"/>
  <c r="K113" i="5" s="1"/>
  <c r="K147" i="5" a="1"/>
  <c r="K147" i="5" s="1"/>
  <c r="K112" i="5" a="1"/>
  <c r="K112" i="5" s="1"/>
  <c r="K119" i="5" a="1"/>
  <c r="K119" i="5" s="1"/>
  <c r="K86" i="5" a="1"/>
  <c r="K86" i="5" s="1"/>
  <c r="K74" i="5" a="1"/>
  <c r="K74" i="5" s="1"/>
  <c r="K88" i="5" a="1"/>
  <c r="K88" i="5" s="1"/>
  <c r="K71" i="5" a="1"/>
  <c r="K71" i="5" s="1"/>
  <c r="K98" i="5" a="1"/>
  <c r="K98" i="5" s="1"/>
  <c r="L2" i="5"/>
  <c r="L11" i="5" s="1" a="1"/>
  <c r="L11" i="5" s="1"/>
  <c r="K134" i="5" a="1"/>
  <c r="K134" i="5" s="1"/>
  <c r="K45" i="5" a="1"/>
  <c r="K45" i="5" s="1"/>
  <c r="K56" i="5" a="1"/>
  <c r="K56" i="5" s="1"/>
  <c r="K66" i="5" a="1"/>
  <c r="K66" i="5" s="1"/>
  <c r="K17" i="5" a="1"/>
  <c r="K17" i="5" s="1"/>
  <c r="K8" i="5" a="1"/>
  <c r="K8" i="5" s="1"/>
  <c r="K14" i="5" a="1"/>
  <c r="K14" i="5" s="1"/>
  <c r="K16" i="5" a="1"/>
  <c r="K16" i="5" s="1"/>
  <c r="K70" i="5" a="1"/>
  <c r="K70" i="5" s="1"/>
  <c r="K92" i="5" a="1"/>
  <c r="K92" i="5" s="1"/>
  <c r="K99" i="5" a="1"/>
  <c r="K99" i="5" s="1"/>
  <c r="K72" i="5" a="1"/>
  <c r="K72" i="5" s="1"/>
  <c r="K33" i="5" a="1"/>
  <c r="K33" i="5" s="1"/>
  <c r="K43" i="5" a="1"/>
  <c r="K43" i="5" s="1"/>
  <c r="K65" i="5" a="1"/>
  <c r="K65" i="5" s="1"/>
  <c r="K85" i="5" a="1"/>
  <c r="K85" i="5" s="1"/>
  <c r="K153" i="5" a="1"/>
  <c r="K153" i="5" s="1"/>
  <c r="K59" i="5" a="1"/>
  <c r="K59" i="5" s="1"/>
  <c r="K90" i="5" a="1"/>
  <c r="K90" i="5" s="1"/>
  <c r="K104" i="5" a="1"/>
  <c r="K104" i="5" s="1"/>
  <c r="K127" i="5" a="1"/>
  <c r="K127" i="5" s="1"/>
  <c r="K148" i="5" a="1"/>
  <c r="K148" i="5" s="1"/>
  <c r="K49" i="5" a="1"/>
  <c r="K49" i="5" s="1"/>
  <c r="K96" i="5" a="1"/>
  <c r="K96" i="5" s="1"/>
  <c r="K107" i="5" a="1"/>
  <c r="K107" i="5" s="1"/>
  <c r="K115" i="5" a="1"/>
  <c r="K115" i="5" s="1"/>
  <c r="K135" i="5" a="1"/>
  <c r="K135" i="5" s="1"/>
  <c r="K110" i="5" a="1"/>
  <c r="K110" i="5" s="1"/>
  <c r="K57" i="5" a="1"/>
  <c r="K57" i="5" s="1"/>
  <c r="K100" i="5" a="1"/>
  <c r="K100" i="5" s="1"/>
  <c r="K128" i="5" a="1"/>
  <c r="K128" i="5" s="1"/>
  <c r="K149" i="5" a="1"/>
  <c r="K149" i="5" s="1"/>
  <c r="K93" i="5" a="1"/>
  <c r="K93" i="5" s="1"/>
  <c r="K47" i="5" a="1"/>
  <c r="K47" i="5" s="1"/>
  <c r="K60" i="5" a="1"/>
  <c r="K60" i="5" s="1"/>
  <c r="K116" i="5" a="1"/>
  <c r="K116" i="5" s="1"/>
  <c r="K10" i="5" a="1"/>
  <c r="K10" i="5" s="1"/>
  <c r="K23" i="5" a="1"/>
  <c r="K23" i="5" s="1"/>
  <c r="K27" i="5" a="1"/>
  <c r="K27" i="5" s="1"/>
  <c r="K30" i="5" a="1"/>
  <c r="K30" i="5" s="1"/>
  <c r="K34" i="5" a="1"/>
  <c r="K34" i="5" s="1"/>
  <c r="K39" i="5" a="1"/>
  <c r="K39" i="5" s="1"/>
  <c r="K50" i="5" a="1"/>
  <c r="K50" i="5" s="1"/>
  <c r="K67" i="5" a="1"/>
  <c r="K67" i="5" s="1"/>
  <c r="K6" i="5" a="1"/>
  <c r="K6" i="5" s="1"/>
  <c r="K15" i="5" a="1"/>
  <c r="K15" i="5" s="1"/>
  <c r="K19" i="5" a="1"/>
  <c r="K19" i="5" s="1"/>
  <c r="K54" i="5" a="1"/>
  <c r="K54" i="5" s="1"/>
  <c r="K68" i="5" a="1"/>
  <c r="K68" i="5" s="1"/>
  <c r="K87" i="5" a="1"/>
  <c r="K87" i="5" s="1"/>
  <c r="K105" i="5" a="1"/>
  <c r="K105" i="5" s="1"/>
  <c r="K175" i="5" a="1"/>
  <c r="K175" i="5" s="1"/>
  <c r="K40" i="5" a="1"/>
  <c r="K40" i="5" s="1"/>
  <c r="K61" i="5" a="1"/>
  <c r="K61" i="5" s="1"/>
  <c r="K97" i="5" a="1"/>
  <c r="K97" i="5" s="1"/>
  <c r="K111" i="5" a="1"/>
  <c r="K111" i="5" s="1"/>
  <c r="K122" i="5" a="1"/>
  <c r="K122" i="5" s="1"/>
  <c r="K136" i="5" a="1"/>
  <c r="K136" i="5" s="1"/>
  <c r="K114" i="5" a="1"/>
  <c r="K114" i="5" s="1"/>
  <c r="K125" i="5" a="1"/>
  <c r="K125" i="5" s="1"/>
  <c r="K137" i="5" a="1"/>
  <c r="K137" i="5" s="1"/>
  <c r="K158" i="5" a="1"/>
  <c r="K158" i="5" s="1"/>
  <c r="K166" i="5" a="1"/>
  <c r="K166" i="5" s="1"/>
  <c r="K173" i="5" a="1"/>
  <c r="K173" i="5" s="1"/>
  <c r="K120" i="5" a="1"/>
  <c r="K120" i="5" s="1"/>
  <c r="K169" i="5" a="1"/>
  <c r="K169" i="5" s="1"/>
  <c r="K117" i="5" a="1"/>
  <c r="K117" i="5" s="1"/>
  <c r="K123" i="5" a="1"/>
  <c r="K123" i="5" s="1"/>
  <c r="K129" i="5" a="1"/>
  <c r="K129" i="5" s="1"/>
  <c r="K146" i="5" a="1"/>
  <c r="K146" i="5" s="1"/>
  <c r="K126" i="5" a="1"/>
  <c r="K126" i="5" s="1"/>
  <c r="K132" i="5" a="1"/>
  <c r="K132" i="5" s="1"/>
  <c r="K141" i="5" a="1"/>
  <c r="K141" i="5" s="1"/>
  <c r="K140" i="5" a="1"/>
  <c r="K140" i="5" s="1"/>
  <c r="K159" i="5" a="1"/>
  <c r="K159" i="5" s="1"/>
  <c r="K174" i="5" a="1"/>
  <c r="K174" i="5" s="1"/>
  <c r="K102" i="5" a="1"/>
  <c r="K102" i="5" s="1"/>
  <c r="K133" i="5" a="1"/>
  <c r="K133" i="5" s="1"/>
  <c r="K161" i="5" a="1"/>
  <c r="K161" i="5" s="1"/>
  <c r="K167" i="5" a="1"/>
  <c r="K167" i="5" s="1"/>
  <c r="K95" i="5" a="1"/>
  <c r="K95" i="5" s="1"/>
  <c r="K124" i="5" a="1"/>
  <c r="K124" i="5" s="1"/>
  <c r="K144" i="5" a="1"/>
  <c r="K144" i="5" s="1"/>
  <c r="K121" i="5" a="1"/>
  <c r="K121" i="5" s="1"/>
  <c r="K130" i="5" a="1"/>
  <c r="K130" i="5" s="1"/>
  <c r="K168" i="5" a="1"/>
  <c r="K168" i="5" s="1"/>
  <c r="K165" i="5" a="1"/>
  <c r="K165" i="5" s="1"/>
  <c r="K163" i="5" a="1"/>
  <c r="K163" i="5" s="1"/>
  <c r="K139" i="5" a="1"/>
  <c r="K139" i="5" s="1"/>
  <c r="K143" i="5" a="1"/>
  <c r="K143" i="5" s="1"/>
  <c r="K160" i="5" a="1"/>
  <c r="K160" i="5" s="1"/>
  <c r="K155" i="5" a="1"/>
  <c r="K155" i="5" s="1"/>
  <c r="K171" i="5" a="1"/>
  <c r="K171" i="5" s="1"/>
  <c r="K154" i="5" a="1"/>
  <c r="K154" i="5" s="1"/>
  <c r="K164" i="5" a="1"/>
  <c r="K164" i="5" s="1"/>
  <c r="K162" i="5" a="1"/>
  <c r="K162" i="5" s="1"/>
  <c r="K227" i="5" a="1"/>
  <c r="K227" i="5" s="1"/>
  <c r="K209" i="5" a="1"/>
  <c r="K209" i="5" s="1"/>
  <c r="K180" i="5" a="1"/>
  <c r="K180" i="5" s="1"/>
  <c r="K182" i="5" a="1"/>
  <c r="K182" i="5" s="1"/>
  <c r="K202" i="5" a="1"/>
  <c r="K202" i="5" s="1"/>
  <c r="K219" i="5" a="1"/>
  <c r="K219" i="5" s="1"/>
  <c r="K224" i="5" a="1"/>
  <c r="K224" i="5" s="1"/>
  <c r="K184" i="5" a="1"/>
  <c r="K184" i="5" s="1"/>
  <c r="K215" i="5" a="1"/>
  <c r="K215" i="5" s="1"/>
  <c r="K170" i="5" a="1"/>
  <c r="K170" i="5" s="1"/>
  <c r="K200" i="5" a="1"/>
  <c r="K200" i="5" s="1"/>
  <c r="K181" i="5" a="1"/>
  <c r="K181" i="5" s="1"/>
  <c r="K185" i="5" a="1"/>
  <c r="K185" i="5" s="1"/>
  <c r="K212" i="5" a="1"/>
  <c r="K212" i="5" s="1"/>
  <c r="K203" i="5" a="1"/>
  <c r="K203" i="5" s="1"/>
  <c r="K204" i="5" a="1"/>
  <c r="K204" i="5" s="1"/>
  <c r="K214" i="5" a="1"/>
  <c r="K214" i="5" s="1"/>
  <c r="K207" i="5" a="1"/>
  <c r="K207" i="5" s="1"/>
  <c r="K234" i="5" a="1"/>
  <c r="K234" i="5" s="1"/>
  <c r="K220" i="5" a="1"/>
  <c r="K220" i="5" s="1"/>
  <c r="K179" i="5" a="1"/>
  <c r="K179" i="5" s="1"/>
  <c r="K178" i="5" a="1"/>
  <c r="K178" i="5" s="1"/>
  <c r="K186" i="5" a="1"/>
  <c r="K186" i="5" s="1"/>
  <c r="K210" i="5" a="1"/>
  <c r="K210" i="5" s="1"/>
  <c r="K183" i="5" a="1"/>
  <c r="K183" i="5" s="1"/>
  <c r="K270" i="5" a="1"/>
  <c r="K270" i="5" s="1"/>
  <c r="K217" i="5" a="1"/>
  <c r="K217" i="5" s="1"/>
  <c r="K239" i="5" a="1"/>
  <c r="K239" i="5" s="1"/>
  <c r="K268" i="5" a="1"/>
  <c r="K268" i="5" s="1"/>
  <c r="K229" i="5" a="1"/>
  <c r="K229" i="5" s="1"/>
  <c r="K262" i="5" a="1"/>
  <c r="K262" i="5" s="1"/>
  <c r="K264" i="5" a="1"/>
  <c r="K264" i="5" s="1"/>
  <c r="K242" i="5" a="1"/>
  <c r="K242" i="5" s="1"/>
  <c r="K283" i="5" a="1"/>
  <c r="K283" i="5" s="1"/>
  <c r="K225" i="5" a="1"/>
  <c r="K225" i="5" s="1"/>
  <c r="K206" i="5" a="1"/>
  <c r="K206" i="5" s="1"/>
  <c r="K222" i="5" a="1"/>
  <c r="K222" i="5" s="1"/>
  <c r="K226" i="5" a="1"/>
  <c r="K226" i="5" s="1"/>
  <c r="K247" i="5" a="1"/>
  <c r="K247" i="5" s="1"/>
  <c r="K257" i="5" a="1"/>
  <c r="K257" i="5" s="1"/>
  <c r="K267" i="5" a="1"/>
  <c r="K267" i="5" s="1"/>
  <c r="K208" i="5" a="1"/>
  <c r="K208" i="5" s="1"/>
  <c r="K266" i="5" a="1"/>
  <c r="K266" i="5" s="1"/>
  <c r="K285" i="5" a="1"/>
  <c r="K285" i="5" s="1"/>
  <c r="K248" i="5" a="1"/>
  <c r="K248" i="5" s="1"/>
  <c r="K240" i="5" a="1"/>
  <c r="K240" i="5" s="1"/>
  <c r="K269" i="5" a="1"/>
  <c r="K269" i="5" s="1"/>
  <c r="K281" i="5" a="1"/>
  <c r="K281" i="5" s="1"/>
  <c r="K233" i="5" a="1"/>
  <c r="K233" i="5" s="1"/>
  <c r="K243" i="5" a="1"/>
  <c r="K243" i="5" s="1"/>
  <c r="K263" i="5" a="1"/>
  <c r="K263" i="5" s="1"/>
  <c r="K284" i="5" a="1"/>
  <c r="K284" i="5" s="1"/>
  <c r="K246" i="5" a="1"/>
  <c r="K246" i="5" s="1"/>
  <c r="K251" i="5" a="1"/>
  <c r="K251" i="5" s="1"/>
  <c r="K254" i="5" a="1"/>
  <c r="K254" i="5" s="1"/>
  <c r="K218" i="5" a="1"/>
  <c r="K218" i="5" s="1"/>
  <c r="K265" i="5" a="1"/>
  <c r="K265" i="5" s="1"/>
  <c r="K213" i="5" a="1"/>
  <c r="K213" i="5" s="1"/>
  <c r="K249" i="5" a="1"/>
  <c r="K249" i="5" s="1"/>
  <c r="K235" i="5" a="1"/>
  <c r="K235" i="5" s="1"/>
  <c r="K223" i="5" a="1"/>
  <c r="K223" i="5" s="1"/>
  <c r="K228" i="5" a="1"/>
  <c r="K228" i="5" s="1"/>
  <c r="K238" i="5" a="1"/>
  <c r="K238" i="5" s="1"/>
  <c r="K244" i="5" a="1"/>
  <c r="K244" i="5" s="1"/>
  <c r="K258" i="5" a="1"/>
  <c r="K258" i="5" s="1"/>
  <c r="K282" i="5" a="1"/>
  <c r="K282" i="5" s="1"/>
  <c r="L273" i="5" l="1" a="1"/>
  <c r="L273" i="5" s="1"/>
  <c r="L271" i="5" a="1"/>
  <c r="L271" i="5" s="1"/>
  <c r="L278" i="5" a="1"/>
  <c r="L278" i="5" s="1"/>
  <c r="L279" i="5" a="1"/>
  <c r="L279" i="5" s="1"/>
  <c r="L272" i="5" a="1"/>
  <c r="L272" i="5" s="1"/>
  <c r="L277" i="5" a="1"/>
  <c r="L277" i="5" s="1"/>
  <c r="L276" i="5" a="1"/>
  <c r="L276" i="5" s="1"/>
  <c r="L274" i="5" a="1"/>
  <c r="L274" i="5" s="1"/>
  <c r="L275" i="5" a="1"/>
  <c r="L275" i="5" s="1"/>
  <c r="L280" i="5" a="1"/>
  <c r="L280" i="5" s="1"/>
  <c r="L111" i="5" a="1"/>
  <c r="L111" i="5" s="1"/>
  <c r="L26" i="5" a="1"/>
  <c r="L26" i="5" s="1"/>
  <c r="L241" i="5" a="1"/>
  <c r="L241" i="5" s="1"/>
  <c r="L31" i="5" a="1"/>
  <c r="L31" i="5" s="1"/>
  <c r="L179" i="5" a="1"/>
  <c r="L179" i="5" s="1"/>
  <c r="L180" i="5" a="1"/>
  <c r="L180" i="5" s="1"/>
  <c r="L197" i="5" a="1"/>
  <c r="L197" i="5" s="1"/>
  <c r="L188" i="5" a="1"/>
  <c r="L188" i="5" s="1"/>
  <c r="L195" i="5" a="1"/>
  <c r="L195" i="5" s="1"/>
  <c r="L191" i="5" a="1"/>
  <c r="L191" i="5" s="1"/>
  <c r="L194" i="5" a="1"/>
  <c r="L194" i="5" s="1"/>
  <c r="L199" i="5" a="1"/>
  <c r="L199" i="5" s="1"/>
  <c r="L189" i="5" a="1"/>
  <c r="L189" i="5" s="1"/>
  <c r="L190" i="5" a="1"/>
  <c r="L190" i="5" s="1"/>
  <c r="L196" i="5" a="1"/>
  <c r="L196" i="5" s="1"/>
  <c r="L198" i="5" a="1"/>
  <c r="L198" i="5" s="1"/>
  <c r="L187" i="5" a="1"/>
  <c r="L187" i="5" s="1"/>
  <c r="L192" i="5" a="1"/>
  <c r="L192" i="5" s="1"/>
  <c r="L193" i="5" a="1"/>
  <c r="L193" i="5" s="1"/>
  <c r="L230" i="5" a="1"/>
  <c r="L230" i="5" s="1"/>
  <c r="L231" i="5" a="1"/>
  <c r="L231" i="5" s="1"/>
  <c r="L232" i="5" a="1"/>
  <c r="L232" i="5" s="1"/>
  <c r="L107" i="5" a="1"/>
  <c r="L107" i="5" s="1"/>
  <c r="L210" i="5" a="1"/>
  <c r="L210" i="5" s="1"/>
  <c r="L206" i="5" a="1"/>
  <c r="L206" i="5" s="1"/>
  <c r="L264" i="5" a="1"/>
  <c r="L264" i="5" s="1"/>
  <c r="L144" i="5" a="1"/>
  <c r="L144" i="5" s="1"/>
  <c r="L114" i="5" a="1"/>
  <c r="L114" i="5" s="1"/>
  <c r="L148" i="5" a="1"/>
  <c r="L148" i="5" s="1"/>
  <c r="L77" i="5" a="1"/>
  <c r="L77" i="5" s="1"/>
  <c r="L217" i="5" a="1"/>
  <c r="L217" i="5" s="1"/>
  <c r="L65" i="5" a="1"/>
  <c r="L65" i="5" s="1"/>
  <c r="L120" i="5" a="1"/>
  <c r="L120" i="5" s="1"/>
  <c r="L49" i="5" a="1"/>
  <c r="L49" i="5" s="1"/>
  <c r="L186" i="5" a="1"/>
  <c r="L186" i="5" s="1"/>
  <c r="L181" i="5" a="1"/>
  <c r="L181" i="5" s="1"/>
  <c r="L60" i="5" a="1"/>
  <c r="L60" i="5" s="1"/>
  <c r="L44" i="5" a="1"/>
  <c r="L44" i="5" s="1"/>
  <c r="L16" i="5" a="1"/>
  <c r="L16" i="5" s="1"/>
  <c r="L257" i="5" a="1"/>
  <c r="L257" i="5" s="1"/>
  <c r="L238" i="5" a="1"/>
  <c r="L238" i="5" s="1"/>
  <c r="L240" i="5" a="1"/>
  <c r="L240" i="5" s="1"/>
  <c r="L178" i="5" a="1"/>
  <c r="L178" i="5" s="1"/>
  <c r="L183" i="5" a="1"/>
  <c r="L183" i="5" s="1"/>
  <c r="L203" i="5" a="1"/>
  <c r="L203" i="5" s="1"/>
  <c r="L160" i="5" a="1"/>
  <c r="L160" i="5" s="1"/>
  <c r="L146" i="5" a="1"/>
  <c r="L146" i="5" s="1"/>
  <c r="L169" i="5" a="1"/>
  <c r="L169" i="5" s="1"/>
  <c r="L158" i="5" a="1"/>
  <c r="L158" i="5" s="1"/>
  <c r="L57" i="5" a="1"/>
  <c r="L57" i="5" s="1"/>
  <c r="L110" i="5" a="1"/>
  <c r="L110" i="5" s="1"/>
  <c r="L104" i="5" a="1"/>
  <c r="L104" i="5" s="1"/>
  <c r="L97" i="5" a="1"/>
  <c r="L97" i="5" s="1"/>
  <c r="L249" i="5" a="1"/>
  <c r="L249" i="5" s="1"/>
  <c r="L233" i="5" a="1"/>
  <c r="L233" i="5" s="1"/>
  <c r="L268" i="5" a="1"/>
  <c r="L268" i="5" s="1"/>
  <c r="L127" i="5" a="1"/>
  <c r="L127" i="5" s="1"/>
  <c r="L147" i="5" a="1"/>
  <c r="L147" i="5" s="1"/>
  <c r="L39" i="5" a="1"/>
  <c r="L39" i="5" s="1"/>
  <c r="L96" i="5" a="1"/>
  <c r="L96" i="5" s="1"/>
  <c r="L71" i="5" a="1"/>
  <c r="L71" i="5" s="1"/>
  <c r="L43" i="5" a="1"/>
  <c r="L43" i="5" s="1"/>
  <c r="L251" i="5" a="1"/>
  <c r="L251" i="5" s="1"/>
  <c r="L204" i="5" a="1"/>
  <c r="L204" i="5" s="1"/>
  <c r="L170" i="5" a="1"/>
  <c r="L170" i="5" s="1"/>
  <c r="L167" i="5" a="1"/>
  <c r="L167" i="5" s="1"/>
  <c r="L227" i="5" a="1"/>
  <c r="L227" i="5" s="1"/>
  <c r="L140" i="5" a="1"/>
  <c r="L140" i="5" s="1"/>
  <c r="L118" i="5" a="1"/>
  <c r="L118" i="5" s="1"/>
  <c r="L34" i="5" a="1"/>
  <c r="L34" i="5" s="1"/>
  <c r="L116" i="5" a="1"/>
  <c r="L116" i="5" s="1"/>
  <c r="L17" i="5" a="1"/>
  <c r="L17" i="5" s="1"/>
  <c r="L134" i="5" a="1"/>
  <c r="L134" i="5" s="1"/>
  <c r="L184" i="5" a="1"/>
  <c r="L184" i="5" s="1"/>
  <c r="L234" i="5" a="1"/>
  <c r="L234" i="5" s="1"/>
  <c r="L130" i="5" a="1"/>
  <c r="L130" i="5" s="1"/>
  <c r="L161" i="5" a="1"/>
  <c r="L161" i="5" s="1"/>
  <c r="L117" i="5" a="1"/>
  <c r="L117" i="5" s="1"/>
  <c r="L129" i="5" a="1"/>
  <c r="L129" i="5" s="1"/>
  <c r="L30" i="5" a="1"/>
  <c r="L30" i="5" s="1"/>
  <c r="L135" i="5" a="1"/>
  <c r="L135" i="5" s="1"/>
  <c r="L174" i="5" a="1"/>
  <c r="L174" i="5" s="1"/>
  <c r="L150" i="5" a="1"/>
  <c r="L150" i="5" s="1"/>
  <c r="L281" i="5" a="1"/>
  <c r="L281" i="5" s="1"/>
  <c r="L207" i="5" a="1"/>
  <c r="L207" i="5" s="1"/>
  <c r="L141" i="5" a="1"/>
  <c r="L141" i="5" s="1"/>
  <c r="L125" i="5" a="1"/>
  <c r="L125" i="5" s="1"/>
  <c r="L27" i="5" a="1"/>
  <c r="L27" i="5" s="1"/>
  <c r="L285" i="5" a="1"/>
  <c r="L285" i="5" s="1"/>
  <c r="L225" i="5" a="1"/>
  <c r="L225" i="5" s="1"/>
  <c r="L270" i="5" a="1"/>
  <c r="L270" i="5" s="1"/>
  <c r="L212" i="5" a="1"/>
  <c r="L212" i="5" s="1"/>
  <c r="L155" i="5" a="1"/>
  <c r="L155" i="5" s="1"/>
  <c r="L23" i="5" a="1"/>
  <c r="L23" i="5" s="1"/>
  <c r="L115" i="5" a="1"/>
  <c r="L115" i="5" s="1"/>
  <c r="L90" i="5" a="1"/>
  <c r="L90" i="5" s="1"/>
  <c r="L9" i="5" a="1"/>
  <c r="L9" i="5" s="1"/>
  <c r="L66" i="5" a="1"/>
  <c r="L66" i="5" s="1"/>
  <c r="L211" i="5" a="1"/>
  <c r="L211" i="5" s="1"/>
  <c r="L259" i="5" a="1"/>
  <c r="L259" i="5" s="1"/>
  <c r="L168" i="5" a="1"/>
  <c r="L168" i="5" s="1"/>
  <c r="L218" i="5" a="1"/>
  <c r="L218" i="5" s="1"/>
  <c r="L265" i="5" a="1"/>
  <c r="L265" i="5" s="1"/>
  <c r="L254" i="5" a="1"/>
  <c r="L254" i="5" s="1"/>
  <c r="L262" i="5" a="1"/>
  <c r="L262" i="5" s="1"/>
  <c r="L126" i="5" a="1"/>
  <c r="L126" i="5" s="1"/>
  <c r="L19" i="5" a="1"/>
  <c r="L19" i="5" s="1"/>
  <c r="L284" i="5" a="1"/>
  <c r="L284" i="5" s="1"/>
  <c r="L246" i="5" a="1"/>
  <c r="L246" i="5" s="1"/>
  <c r="L213" i="5" a="1"/>
  <c r="L213" i="5" s="1"/>
  <c r="L243" i="5" a="1"/>
  <c r="L243" i="5" s="1"/>
  <c r="L248" i="5" a="1"/>
  <c r="L248" i="5" s="1"/>
  <c r="L266" i="5" a="1"/>
  <c r="L266" i="5" s="1"/>
  <c r="L239" i="5" a="1"/>
  <c r="L239" i="5" s="1"/>
  <c r="L216" i="5" a="1"/>
  <c r="L216" i="5" s="1"/>
  <c r="L182" i="5" a="1"/>
  <c r="L182" i="5" s="1"/>
  <c r="L143" i="5" a="1"/>
  <c r="L143" i="5" s="1"/>
  <c r="L163" i="5" a="1"/>
  <c r="L163" i="5" s="1"/>
  <c r="L136" i="5" a="1"/>
  <c r="L136" i="5" s="1"/>
  <c r="L15" i="5" a="1"/>
  <c r="L15" i="5" s="1"/>
  <c r="L72" i="5" a="1"/>
  <c r="L72" i="5" s="1"/>
  <c r="L56" i="5" a="1"/>
  <c r="L56" i="5" s="1"/>
  <c r="L166" i="5" a="1"/>
  <c r="L166" i="5" s="1"/>
  <c r="L244" i="5" a="1"/>
  <c r="L244" i="5" s="1"/>
  <c r="L185" i="5" a="1"/>
  <c r="L185" i="5" s="1"/>
  <c r="L224" i="5" a="1"/>
  <c r="L224" i="5" s="1"/>
  <c r="L171" i="5" a="1"/>
  <c r="L171" i="5" s="1"/>
  <c r="L139" i="5" a="1"/>
  <c r="L139" i="5" s="1"/>
  <c r="L102" i="5" a="1"/>
  <c r="L102" i="5" s="1"/>
  <c r="L152" i="5" a="1"/>
  <c r="L152" i="5" s="1"/>
  <c r="L173" i="5" a="1"/>
  <c r="L173" i="5" s="1"/>
  <c r="L10" i="5" a="1"/>
  <c r="L10" i="5" s="1"/>
  <c r="L93" i="5" a="1"/>
  <c r="L93" i="5" s="1"/>
  <c r="L149" i="5" a="1"/>
  <c r="L149" i="5" s="1"/>
  <c r="L59" i="5" a="1"/>
  <c r="L59" i="5" s="1"/>
  <c r="L153" i="5" a="1"/>
  <c r="L153" i="5" s="1"/>
  <c r="L269" i="5" a="1"/>
  <c r="L269" i="5" s="1"/>
  <c r="L267" i="5" a="1"/>
  <c r="L267" i="5" s="1"/>
  <c r="L202" i="5" a="1"/>
  <c r="L202" i="5" s="1"/>
  <c r="L62" i="5" a="1"/>
  <c r="L62" i="5" s="1"/>
  <c r="L67" i="5" a="1"/>
  <c r="L67" i="5" s="1"/>
  <c r="L220" i="5" a="1"/>
  <c r="L220" i="5" s="1"/>
  <c r="L260" i="5" a="1"/>
  <c r="L260" i="5" s="1"/>
  <c r="L283" i="5" a="1"/>
  <c r="L283" i="5" s="1"/>
  <c r="L200" i="5" a="1"/>
  <c r="L200" i="5" s="1"/>
  <c r="L209" i="5" a="1"/>
  <c r="L209" i="5" s="1"/>
  <c r="L156" i="5" a="1"/>
  <c r="L156" i="5" s="1"/>
  <c r="L159" i="5" a="1"/>
  <c r="L159" i="5" s="1"/>
  <c r="L122" i="5" a="1"/>
  <c r="L122" i="5" s="1"/>
  <c r="L175" i="5" a="1"/>
  <c r="L175" i="5" s="1"/>
  <c r="L128" i="5" a="1"/>
  <c r="L128" i="5" s="1"/>
  <c r="L45" i="5" a="1"/>
  <c r="L45" i="5" s="1"/>
  <c r="L113" i="5" a="1"/>
  <c r="L113" i="5" s="1"/>
  <c r="L229" i="5" a="1"/>
  <c r="L229" i="5" s="1"/>
  <c r="L215" i="5" a="1"/>
  <c r="L215" i="5" s="1"/>
  <c r="L123" i="5" a="1"/>
  <c r="L123" i="5" s="1"/>
  <c r="L50" i="5" a="1"/>
  <c r="L50" i="5" s="1"/>
  <c r="L242" i="5" a="1"/>
  <c r="L242" i="5" s="1"/>
  <c r="L208" i="5" a="1"/>
  <c r="L208" i="5" s="1"/>
  <c r="L221" i="5" a="1"/>
  <c r="L221" i="5" s="1"/>
  <c r="L214" i="5" a="1"/>
  <c r="L214" i="5" s="1"/>
  <c r="L219" i="5" a="1"/>
  <c r="L219" i="5" s="1"/>
  <c r="L133" i="5" a="1"/>
  <c r="L133" i="5" s="1"/>
  <c r="L132" i="5" a="1"/>
  <c r="L132" i="5" s="1"/>
  <c r="L137" i="5" a="1"/>
  <c r="L137" i="5" s="1"/>
  <c r="K236" i="5"/>
  <c r="K292" i="5" s="1"/>
  <c r="K286" i="5"/>
  <c r="AE295" i="5"/>
  <c r="K205" i="5"/>
  <c r="K108" i="5"/>
  <c r="K289" i="5" s="1"/>
  <c r="L64" i="5" a="1"/>
  <c r="L64" i="5" s="1"/>
  <c r="L28" i="5" a="1"/>
  <c r="L28" i="5" s="1"/>
  <c r="L69" i="5" a="1"/>
  <c r="L69" i="5" s="1"/>
  <c r="L25" i="5" a="1"/>
  <c r="L25" i="5" s="1"/>
  <c r="L73" i="5" a="1"/>
  <c r="L73" i="5" s="1"/>
  <c r="L41" i="5" a="1"/>
  <c r="L41" i="5" s="1"/>
  <c r="L70" i="5" a="1"/>
  <c r="L70" i="5" s="1"/>
  <c r="L85" i="5" a="1"/>
  <c r="L85" i="5" s="1"/>
  <c r="L142" i="5" a="1"/>
  <c r="L142" i="5" s="1"/>
  <c r="L263" i="5" a="1"/>
  <c r="L263" i="5" s="1"/>
  <c r="L261" i="5" a="1"/>
  <c r="L261" i="5" s="1"/>
  <c r="L237" i="5" a="1"/>
  <c r="L237" i="5" s="1"/>
  <c r="L253" i="5" a="1"/>
  <c r="L253" i="5" s="1"/>
  <c r="L245" i="5" a="1"/>
  <c r="L245" i="5" s="1"/>
  <c r="L250" i="5" a="1"/>
  <c r="L250" i="5" s="1"/>
  <c r="L222" i="5" a="1"/>
  <c r="L222" i="5" s="1"/>
  <c r="L201" i="5" a="1"/>
  <c r="L201" i="5" s="1"/>
  <c r="L258" i="5" a="1"/>
  <c r="L258" i="5" s="1"/>
  <c r="L252" i="5" a="1"/>
  <c r="L252" i="5" s="1"/>
  <c r="L235" i="5" a="1"/>
  <c r="L235" i="5" s="1"/>
  <c r="L228" i="5" a="1"/>
  <c r="L228" i="5" s="1"/>
  <c r="L282" i="5" a="1"/>
  <c r="L282" i="5" s="1"/>
  <c r="L255" i="5" a="1"/>
  <c r="L255" i="5" s="1"/>
  <c r="L247" i="5" a="1"/>
  <c r="L247" i="5" s="1"/>
  <c r="L226" i="5" a="1"/>
  <c r="L226" i="5" s="1"/>
  <c r="L223" i="5" a="1"/>
  <c r="L223" i="5" s="1"/>
  <c r="L157" i="5" a="1"/>
  <c r="L157" i="5" s="1"/>
  <c r="L165" i="5" a="1"/>
  <c r="L165" i="5" s="1"/>
  <c r="L154" i="5" a="1"/>
  <c r="L154" i="5" s="1"/>
  <c r="L131" i="5" a="1"/>
  <c r="L131" i="5" s="1"/>
  <c r="L162" i="5" a="1"/>
  <c r="L162" i="5" s="1"/>
  <c r="L112" i="5" a="1"/>
  <c r="L112" i="5" s="1"/>
  <c r="L164" i="5" a="1"/>
  <c r="L164" i="5" s="1"/>
  <c r="L119" i="5" a="1"/>
  <c r="L119" i="5" s="1"/>
  <c r="L145" i="5" a="1"/>
  <c r="L145" i="5" s="1"/>
  <c r="L6" i="5" a="1"/>
  <c r="L6" i="5" s="1"/>
  <c r="L95" i="5" a="1"/>
  <c r="L95" i="5" s="1"/>
  <c r="L88" i="5" a="1"/>
  <c r="L88" i="5" s="1"/>
  <c r="L121" i="5" a="1"/>
  <c r="L121" i="5" s="1"/>
  <c r="L98" i="5" a="1"/>
  <c r="L98" i="5" s="1"/>
  <c r="L176" i="5" a="1"/>
  <c r="L176" i="5" s="1"/>
  <c r="L124" i="5" a="1"/>
  <c r="L124" i="5" s="1"/>
  <c r="M2" i="5"/>
  <c r="M11" i="5" s="1" a="1"/>
  <c r="M11" i="5" s="1"/>
  <c r="L58" i="5" a="1"/>
  <c r="L58" i="5" s="1"/>
  <c r="L79" i="5" a="1"/>
  <c r="L79" i="5" s="1"/>
  <c r="L14" i="5" a="1"/>
  <c r="L14" i="5" s="1"/>
  <c r="L105" i="5" a="1"/>
  <c r="L105" i="5" s="1"/>
  <c r="L33" i="5" a="1"/>
  <c r="L33" i="5" s="1"/>
  <c r="L74" i="5" a="1"/>
  <c r="L74" i="5" s="1"/>
  <c r="L103" i="5" a="1"/>
  <c r="L103" i="5" s="1"/>
  <c r="L86" i="5" a="1"/>
  <c r="L86" i="5" s="1"/>
  <c r="L81" i="5" a="1"/>
  <c r="L81" i="5" s="1"/>
  <c r="L75" i="5" a="1"/>
  <c r="L75" i="5" s="1"/>
  <c r="L54" i="5" a="1"/>
  <c r="L54" i="5" s="1"/>
  <c r="L68" i="5" a="1"/>
  <c r="L68" i="5" s="1"/>
  <c r="L47" i="5" a="1"/>
  <c r="L47" i="5" s="1"/>
  <c r="L40" i="5" a="1"/>
  <c r="L40" i="5" s="1"/>
  <c r="L87" i="5" a="1"/>
  <c r="L87" i="5" s="1"/>
  <c r="L61" i="5" a="1"/>
  <c r="L61" i="5" s="1"/>
  <c r="L12" i="5" a="1"/>
  <c r="L12" i="5" s="1"/>
  <c r="L101" i="5" a="1"/>
  <c r="L101" i="5" s="1"/>
  <c r="L83" i="5" a="1"/>
  <c r="L83" i="5" s="1"/>
  <c r="L29" i="5" a="1"/>
  <c r="L29" i="5" s="1"/>
  <c r="L13" i="5" a="1"/>
  <c r="L13" i="5" s="1"/>
  <c r="L106" i="5" a="1"/>
  <c r="L106" i="5" s="1"/>
  <c r="L38" i="5" a="1"/>
  <c r="L38" i="5" s="1"/>
  <c r="L100" i="5" a="1"/>
  <c r="L100" i="5" s="1"/>
  <c r="K177" i="5"/>
  <c r="L94" i="5" a="1"/>
  <c r="L94" i="5" s="1"/>
  <c r="L84" i="5" a="1"/>
  <c r="L84" i="5" s="1"/>
  <c r="L55" i="5" a="1"/>
  <c r="L55" i="5" s="1"/>
  <c r="L76" i="5" a="1"/>
  <c r="L76" i="5" s="1"/>
  <c r="L80" i="5" a="1"/>
  <c r="L80" i="5" s="1"/>
  <c r="L7" i="5" a="1"/>
  <c r="L7" i="5" s="1"/>
  <c r="L138" i="5" a="1"/>
  <c r="L138" i="5" s="1"/>
  <c r="L78" i="5" a="1"/>
  <c r="L78" i="5" s="1"/>
  <c r="L151" i="5" a="1"/>
  <c r="L151" i="5" s="1"/>
  <c r="L37" i="5" a="1"/>
  <c r="L37" i="5" s="1"/>
  <c r="L46" i="5" a="1"/>
  <c r="L46" i="5" s="1"/>
  <c r="L92" i="5" a="1"/>
  <c r="L92" i="5" s="1"/>
  <c r="L22" i="5" a="1"/>
  <c r="L22" i="5" s="1"/>
  <c r="L63" i="5" a="1"/>
  <c r="L63" i="5" s="1"/>
  <c r="L109" i="5" a="1"/>
  <c r="L109" i="5" s="1"/>
  <c r="L18" i="5" a="1"/>
  <c r="L18" i="5" s="1"/>
  <c r="K256" i="5"/>
  <c r="K293" i="5" s="1"/>
  <c r="L42" i="5" a="1"/>
  <c r="L42" i="5" s="1"/>
  <c r="L20" i="5" a="1"/>
  <c r="L20" i="5" s="1"/>
  <c r="L89" i="5" a="1"/>
  <c r="L89" i="5" s="1"/>
  <c r="L82" i="5" a="1"/>
  <c r="L82" i="5" s="1"/>
  <c r="L48" i="5" a="1"/>
  <c r="L48" i="5" s="1"/>
  <c r="L51" i="5" a="1"/>
  <c r="L51" i="5" s="1"/>
  <c r="L24" i="5" a="1"/>
  <c r="L24" i="5" s="1"/>
  <c r="L91" i="5" a="1"/>
  <c r="L91" i="5" s="1"/>
  <c r="L21" i="5" a="1"/>
  <c r="L21" i="5" s="1"/>
  <c r="L8" i="5" a="1"/>
  <c r="L8" i="5" s="1"/>
  <c r="L35" i="5" a="1"/>
  <c r="L35" i="5" s="1"/>
  <c r="L36" i="5" a="1"/>
  <c r="L36" i="5" s="1"/>
  <c r="L99" i="5" a="1"/>
  <c r="L99" i="5" s="1"/>
  <c r="L172" i="5" a="1"/>
  <c r="L172" i="5" s="1"/>
  <c r="L32" i="5" a="1"/>
  <c r="L32" i="5" s="1"/>
  <c r="L53" i="5" a="1"/>
  <c r="L53" i="5" s="1"/>
  <c r="L52" i="5" a="1"/>
  <c r="L52" i="5" s="1"/>
  <c r="M26" i="5" l="1" a="1"/>
  <c r="M26" i="5" s="1"/>
  <c r="M275" i="5" a="1"/>
  <c r="M275" i="5" s="1"/>
  <c r="M276" i="5" a="1"/>
  <c r="M276" i="5" s="1"/>
  <c r="M271" i="5" a="1"/>
  <c r="M271" i="5" s="1"/>
  <c r="M272" i="5" a="1"/>
  <c r="M272" i="5" s="1"/>
  <c r="M274" i="5" a="1"/>
  <c r="M274" i="5" s="1"/>
  <c r="M278" i="5" a="1"/>
  <c r="M278" i="5" s="1"/>
  <c r="M277" i="5" a="1"/>
  <c r="M277" i="5" s="1"/>
  <c r="M280" i="5" a="1"/>
  <c r="M280" i="5" s="1"/>
  <c r="M279" i="5" a="1"/>
  <c r="M279" i="5" s="1"/>
  <c r="M273" i="5" a="1"/>
  <c r="M273" i="5" s="1"/>
  <c r="L286" i="5"/>
  <c r="L294" i="5" s="1"/>
  <c r="L108" i="5"/>
  <c r="L289" i="5" s="1"/>
  <c r="L177" i="5"/>
  <c r="L290" i="5" s="1"/>
  <c r="M193" i="5" a="1"/>
  <c r="M193" i="5" s="1"/>
  <c r="M189" i="5" a="1"/>
  <c r="M189" i="5" s="1"/>
  <c r="M196" i="5" a="1"/>
  <c r="M196" i="5" s="1"/>
  <c r="M187" i="5" a="1"/>
  <c r="M187" i="5" s="1"/>
  <c r="M198" i="5" a="1"/>
  <c r="M198" i="5" s="1"/>
  <c r="M199" i="5" a="1"/>
  <c r="M199" i="5" s="1"/>
  <c r="M194" i="5" a="1"/>
  <c r="M194" i="5" s="1"/>
  <c r="M192" i="5" a="1"/>
  <c r="M192" i="5" s="1"/>
  <c r="M190" i="5" a="1"/>
  <c r="M190" i="5" s="1"/>
  <c r="M191" i="5" a="1"/>
  <c r="M191" i="5" s="1"/>
  <c r="M197" i="5" a="1"/>
  <c r="M197" i="5" s="1"/>
  <c r="M188" i="5" a="1"/>
  <c r="M188" i="5" s="1"/>
  <c r="M195" i="5" a="1"/>
  <c r="M195" i="5" s="1"/>
  <c r="L205" i="5"/>
  <c r="L291" i="5" s="1"/>
  <c r="M232" i="5" a="1"/>
  <c r="M232" i="5" s="1"/>
  <c r="M230" i="5" a="1"/>
  <c r="M230" i="5" s="1"/>
  <c r="M231" i="5" a="1"/>
  <c r="M231" i="5" s="1"/>
  <c r="L236" i="5"/>
  <c r="L292" i="5" s="1"/>
  <c r="K294" i="5"/>
  <c r="K287" i="5"/>
  <c r="G15" i="7"/>
  <c r="L256" i="5"/>
  <c r="L293" i="5" s="1"/>
  <c r="M261" i="5" a="1"/>
  <c r="M261" i="5" s="1"/>
  <c r="M237" i="5" a="1"/>
  <c r="M237" i="5" s="1"/>
  <c r="M250" i="5" a="1"/>
  <c r="M250" i="5" s="1"/>
  <c r="M258" i="5" a="1"/>
  <c r="M258" i="5" s="1"/>
  <c r="M255" i="5" a="1"/>
  <c r="M255" i="5" s="1"/>
  <c r="M252" i="5" a="1"/>
  <c r="M252" i="5" s="1"/>
  <c r="M265" i="5" a="1"/>
  <c r="M265" i="5" s="1"/>
  <c r="M241" i="5" a="1"/>
  <c r="M241" i="5" s="1"/>
  <c r="M218" i="5" a="1"/>
  <c r="M218" i="5" s="1"/>
  <c r="M238" i="5" a="1"/>
  <c r="M238" i="5" s="1"/>
  <c r="M235" i="5" a="1"/>
  <c r="M235" i="5" s="1"/>
  <c r="M260" i="5" a="1"/>
  <c r="M260" i="5" s="1"/>
  <c r="M228" i="5" a="1"/>
  <c r="M228" i="5" s="1"/>
  <c r="M249" i="5" a="1"/>
  <c r="M249" i="5" s="1"/>
  <c r="M282" i="5" a="1"/>
  <c r="M282" i="5" s="1"/>
  <c r="M213" i="5" a="1"/>
  <c r="M213" i="5" s="1"/>
  <c r="M206" i="5" a="1"/>
  <c r="M206" i="5" s="1"/>
  <c r="M244" i="5" a="1"/>
  <c r="M244" i="5" s="1"/>
  <c r="M208" i="5" a="1"/>
  <c r="M208" i="5" s="1"/>
  <c r="M226" i="5" a="1"/>
  <c r="M226" i="5" s="1"/>
  <c r="M178" i="5" a="1"/>
  <c r="M178" i="5" s="1"/>
  <c r="M157" i="5" a="1"/>
  <c r="M157" i="5" s="1"/>
  <c r="M165" i="5" a="1"/>
  <c r="M165" i="5" s="1"/>
  <c r="M150" i="5" a="1"/>
  <c r="M150" i="5" s="1"/>
  <c r="M119" i="5" a="1"/>
  <c r="M119" i="5" s="1"/>
  <c r="M131" i="5" a="1"/>
  <c r="M131" i="5" s="1"/>
  <c r="M112" i="5" a="1"/>
  <c r="M112" i="5" s="1"/>
  <c r="M164" i="5" a="1"/>
  <c r="M164" i="5" s="1"/>
  <c r="M124" i="5" a="1"/>
  <c r="M124" i="5" s="1"/>
  <c r="M88" i="5" a="1"/>
  <c r="M88" i="5" s="1"/>
  <c r="M71" i="5" a="1"/>
  <c r="M71" i="5" s="1"/>
  <c r="M102" i="5" a="1"/>
  <c r="M102" i="5" s="1"/>
  <c r="M121" i="5" a="1"/>
  <c r="M121" i="5" s="1"/>
  <c r="M75" i="5" a="1"/>
  <c r="M75" i="5" s="1"/>
  <c r="M90" i="5" a="1"/>
  <c r="M90" i="5" s="1"/>
  <c r="N2" i="5"/>
  <c r="N11" i="5" s="1" a="1"/>
  <c r="N11" i="5" s="1"/>
  <c r="M81" i="5" a="1"/>
  <c r="M81" i="5" s="1"/>
  <c r="M30" i="5" a="1"/>
  <c r="M30" i="5" s="1"/>
  <c r="M74" i="5" a="1"/>
  <c r="M74" i="5" s="1"/>
  <c r="M27" i="5" a="1"/>
  <c r="M27" i="5" s="1"/>
  <c r="M34" i="5" a="1"/>
  <c r="M34" i="5" s="1"/>
  <c r="M19" i="5" a="1"/>
  <c r="M19" i="5" s="1"/>
  <c r="M23" i="5" a="1"/>
  <c r="M23" i="5" s="1"/>
  <c r="M61" i="5" a="1"/>
  <c r="M61" i="5" s="1"/>
  <c r="M97" i="5" a="1"/>
  <c r="M97" i="5" s="1"/>
  <c r="M86" i="5" a="1"/>
  <c r="M86" i="5" s="1"/>
  <c r="M6" i="5" a="1"/>
  <c r="M6" i="5" s="1"/>
  <c r="M15" i="5" a="1"/>
  <c r="M15" i="5" s="1"/>
  <c r="M9" i="5" a="1"/>
  <c r="M9" i="5" s="1"/>
  <c r="M68" i="5" a="1"/>
  <c r="M68" i="5" s="1"/>
  <c r="M47" i="5" a="1"/>
  <c r="M47" i="5" s="1"/>
  <c r="M40" i="5" a="1"/>
  <c r="M40" i="5" s="1"/>
  <c r="M95" i="5" a="1"/>
  <c r="M95" i="5" s="1"/>
  <c r="M79" i="5" a="1"/>
  <c r="M79" i="5" s="1"/>
  <c r="M105" i="5" a="1"/>
  <c r="M105" i="5" s="1"/>
  <c r="M54" i="5" a="1"/>
  <c r="M54" i="5" s="1"/>
  <c r="M10" i="5" a="1"/>
  <c r="M10" i="5" s="1"/>
  <c r="M91" i="5" a="1"/>
  <c r="M91" i="5" s="1"/>
  <c r="M172" i="5" a="1"/>
  <c r="M172" i="5" s="1"/>
  <c r="M56" i="5" a="1"/>
  <c r="M56" i="5" s="1"/>
  <c r="M115" i="5" a="1"/>
  <c r="M115" i="5" s="1"/>
  <c r="M48" i="5" a="1"/>
  <c r="M48" i="5" s="1"/>
  <c r="M89" i="5" a="1"/>
  <c r="M89" i="5" s="1"/>
  <c r="M37" i="5" a="1"/>
  <c r="M37" i="5" s="1"/>
  <c r="M101" i="5" a="1"/>
  <c r="M101" i="5" s="1"/>
  <c r="M16" i="5" a="1"/>
  <c r="M16" i="5" s="1"/>
  <c r="M55" i="5" a="1"/>
  <c r="M55" i="5" s="1"/>
  <c r="M76" i="5" a="1"/>
  <c r="M76" i="5" s="1"/>
  <c r="M69" i="5" a="1"/>
  <c r="M69" i="5" s="1"/>
  <c r="M7" i="5" a="1"/>
  <c r="M7" i="5" s="1"/>
  <c r="M82" i="5" a="1"/>
  <c r="M82" i="5" s="1"/>
  <c r="M38" i="5" a="1"/>
  <c r="M38" i="5" s="1"/>
  <c r="M46" i="5" a="1"/>
  <c r="M46" i="5" s="1"/>
  <c r="M20" i="5" a="1"/>
  <c r="M20" i="5" s="1"/>
  <c r="M153" i="5" a="1"/>
  <c r="M153" i="5" s="1"/>
  <c r="M13" i="5" a="1"/>
  <c r="M13" i="5" s="1"/>
  <c r="M29" i="5" a="1"/>
  <c r="M29" i="5" s="1"/>
  <c r="M78" i="5" a="1"/>
  <c r="M78" i="5" s="1"/>
  <c r="M63" i="5" a="1"/>
  <c r="M63" i="5" s="1"/>
  <c r="M44" i="5" a="1"/>
  <c r="M44" i="5" s="1"/>
  <c r="M109" i="5" a="1"/>
  <c r="M109" i="5" s="1"/>
  <c r="M92" i="5" a="1"/>
  <c r="M92" i="5" s="1"/>
  <c r="M138" i="5" a="1"/>
  <c r="M138" i="5" s="1"/>
  <c r="M14" i="5" a="1"/>
  <c r="M14" i="5" s="1"/>
  <c r="M12" i="5" a="1"/>
  <c r="M12" i="5" s="1"/>
  <c r="M42" i="5" a="1"/>
  <c r="M42" i="5" s="1"/>
  <c r="M106" i="5" a="1"/>
  <c r="M106" i="5" s="1"/>
  <c r="M45" i="5" a="1"/>
  <c r="M45" i="5" s="1"/>
  <c r="M72" i="5" a="1"/>
  <c r="M72" i="5" s="1"/>
  <c r="M77" i="5" a="1"/>
  <c r="M77" i="5" s="1"/>
  <c r="M83" i="5" a="1"/>
  <c r="M83" i="5" s="1"/>
  <c r="M18" i="5" a="1"/>
  <c r="M18" i="5" s="1"/>
  <c r="M31" i="5" a="1"/>
  <c r="M31" i="5" s="1"/>
  <c r="M142" i="5" a="1"/>
  <c r="M142" i="5" s="1"/>
  <c r="M85" i="5" a="1"/>
  <c r="M85" i="5" s="1"/>
  <c r="M66" i="5" a="1"/>
  <c r="M66" i="5" s="1"/>
  <c r="M65" i="5" a="1"/>
  <c r="M65" i="5" s="1"/>
  <c r="M62" i="5" a="1"/>
  <c r="M62" i="5" s="1"/>
  <c r="M41" i="5" a="1"/>
  <c r="M41" i="5" s="1"/>
  <c r="M73" i="5" a="1"/>
  <c r="M73" i="5" s="1"/>
  <c r="M22" i="5" a="1"/>
  <c r="M22" i="5" s="1"/>
  <c r="M151" i="5" a="1"/>
  <c r="M151" i="5" s="1"/>
  <c r="M53" i="5" a="1"/>
  <c r="M53" i="5" s="1"/>
  <c r="M58" i="5" a="1"/>
  <c r="M58" i="5" s="1"/>
  <c r="M25" i="5" a="1"/>
  <c r="M25" i="5" s="1"/>
  <c r="M70" i="5" a="1"/>
  <c r="M70" i="5" s="1"/>
  <c r="M36" i="5" a="1"/>
  <c r="M36" i="5" s="1"/>
  <c r="M21" i="5" a="1"/>
  <c r="M21" i="5" s="1"/>
  <c r="M84" i="5" a="1"/>
  <c r="M84" i="5" s="1"/>
  <c r="M32" i="5" a="1"/>
  <c r="M32" i="5" s="1"/>
  <c r="M64" i="5" a="1"/>
  <c r="M64" i="5" s="1"/>
  <c r="M99" i="5" a="1"/>
  <c r="M99" i="5" s="1"/>
  <c r="M80" i="5" a="1"/>
  <c r="M80" i="5" s="1"/>
  <c r="M43" i="5" a="1"/>
  <c r="M43" i="5" s="1"/>
  <c r="M51" i="5" a="1"/>
  <c r="M51" i="5" s="1"/>
  <c r="M52" i="5" a="1"/>
  <c r="M52" i="5" s="1"/>
  <c r="M35" i="5" a="1"/>
  <c r="M35" i="5" s="1"/>
  <c r="M28" i="5" a="1"/>
  <c r="M28" i="5" s="1"/>
  <c r="M8" i="5" a="1"/>
  <c r="M8" i="5" s="1"/>
  <c r="M17" i="5" a="1"/>
  <c r="M17" i="5" s="1"/>
  <c r="M24" i="5" a="1"/>
  <c r="M24" i="5" s="1"/>
  <c r="M33" i="5" a="1"/>
  <c r="M33" i="5" s="1"/>
  <c r="M94" i="5" a="1"/>
  <c r="M94" i="5" s="1"/>
  <c r="M57" i="5" a="1"/>
  <c r="M57" i="5" s="1"/>
  <c r="M147" i="5" a="1"/>
  <c r="M147" i="5" s="1"/>
  <c r="M166" i="5" a="1"/>
  <c r="M166" i="5" s="1"/>
  <c r="M120" i="5" a="1"/>
  <c r="M120" i="5" s="1"/>
  <c r="M161" i="5" a="1"/>
  <c r="M161" i="5" s="1"/>
  <c r="M207" i="5" a="1"/>
  <c r="M207" i="5" s="1"/>
  <c r="M234" i="5" a="1"/>
  <c r="M234" i="5" s="1"/>
  <c r="M183" i="5" a="1"/>
  <c r="M183" i="5" s="1"/>
  <c r="M60" i="5" a="1"/>
  <c r="M60" i="5" s="1"/>
  <c r="M96" i="5" a="1"/>
  <c r="M96" i="5" s="1"/>
  <c r="M116" i="5" a="1"/>
  <c r="M116" i="5" s="1"/>
  <c r="M111" i="5" a="1"/>
  <c r="M111" i="5" s="1"/>
  <c r="M154" i="5" a="1"/>
  <c r="M154" i="5" s="1"/>
  <c r="M145" i="5" a="1"/>
  <c r="M145" i="5" s="1"/>
  <c r="M245" i="5" a="1"/>
  <c r="M245" i="5" s="1"/>
  <c r="M269" i="5" a="1"/>
  <c r="M269" i="5" s="1"/>
  <c r="M103" i="5" a="1"/>
  <c r="M103" i="5" s="1"/>
  <c r="M113" i="5" a="1"/>
  <c r="M113" i="5" s="1"/>
  <c r="M126" i="5" a="1"/>
  <c r="M126" i="5" s="1"/>
  <c r="M163" i="5" a="1"/>
  <c r="M163" i="5" s="1"/>
  <c r="M240" i="5" a="1"/>
  <c r="M240" i="5" s="1"/>
  <c r="M135" i="5" a="1"/>
  <c r="M135" i="5" s="1"/>
  <c r="M137" i="5" a="1"/>
  <c r="M137" i="5" s="1"/>
  <c r="M117" i="5" a="1"/>
  <c r="M117" i="5" s="1"/>
  <c r="M148" i="5" a="1"/>
  <c r="M148" i="5" s="1"/>
  <c r="M149" i="5" a="1"/>
  <c r="M149" i="5" s="1"/>
  <c r="M140" i="5" a="1"/>
  <c r="M140" i="5" s="1"/>
  <c r="M129" i="5" a="1"/>
  <c r="M129" i="5" s="1"/>
  <c r="M185" i="5" a="1"/>
  <c r="M185" i="5" s="1"/>
  <c r="M179" i="5" a="1"/>
  <c r="M179" i="5" s="1"/>
  <c r="M251" i="5" a="1"/>
  <c r="M251" i="5" s="1"/>
  <c r="M104" i="5" a="1"/>
  <c r="M104" i="5" s="1"/>
  <c r="M107" i="5" a="1"/>
  <c r="M107" i="5" s="1"/>
  <c r="M158" i="5" a="1"/>
  <c r="M158" i="5" s="1"/>
  <c r="M184" i="5" a="1"/>
  <c r="M184" i="5" s="1"/>
  <c r="M224" i="5" a="1"/>
  <c r="M224" i="5" s="1"/>
  <c r="M162" i="5" a="1"/>
  <c r="M162" i="5" s="1"/>
  <c r="M214" i="5" a="1"/>
  <c r="M214" i="5" s="1"/>
  <c r="M128" i="5" a="1"/>
  <c r="M128" i="5" s="1"/>
  <c r="M39" i="5" a="1"/>
  <c r="M39" i="5" s="1"/>
  <c r="M122" i="5" a="1"/>
  <c r="M122" i="5" s="1"/>
  <c r="M152" i="5" a="1"/>
  <c r="M152" i="5" s="1"/>
  <c r="M134" i="5" a="1"/>
  <c r="M134" i="5" s="1"/>
  <c r="M139" i="5" a="1"/>
  <c r="M139" i="5" s="1"/>
  <c r="M155" i="5" a="1"/>
  <c r="M155" i="5" s="1"/>
  <c r="M171" i="5" a="1"/>
  <c r="M171" i="5" s="1"/>
  <c r="M202" i="5" a="1"/>
  <c r="M202" i="5" s="1"/>
  <c r="M219" i="5" a="1"/>
  <c r="M219" i="5" s="1"/>
  <c r="M110" i="5" a="1"/>
  <c r="M110" i="5" s="1"/>
  <c r="M87" i="5" a="1"/>
  <c r="M87" i="5" s="1"/>
  <c r="M175" i="5" a="1"/>
  <c r="M175" i="5" s="1"/>
  <c r="M130" i="5" a="1"/>
  <c r="M130" i="5" s="1"/>
  <c r="M168" i="5" a="1"/>
  <c r="M168" i="5" s="1"/>
  <c r="M143" i="5" a="1"/>
  <c r="M143" i="5" s="1"/>
  <c r="M215" i="5" a="1"/>
  <c r="M215" i="5" s="1"/>
  <c r="M200" i="5" a="1"/>
  <c r="M200" i="5" s="1"/>
  <c r="M159" i="5" a="1"/>
  <c r="M159" i="5" s="1"/>
  <c r="M123" i="5" a="1"/>
  <c r="M123" i="5" s="1"/>
  <c r="M49" i="5" a="1"/>
  <c r="M49" i="5" s="1"/>
  <c r="M114" i="5" a="1"/>
  <c r="M114" i="5" s="1"/>
  <c r="M144" i="5" a="1"/>
  <c r="M144" i="5" s="1"/>
  <c r="M160" i="5" a="1"/>
  <c r="M160" i="5" s="1"/>
  <c r="M204" i="5" a="1"/>
  <c r="M204" i="5" s="1"/>
  <c r="M133" i="5" a="1"/>
  <c r="M133" i="5" s="1"/>
  <c r="M176" i="5" a="1"/>
  <c r="M176" i="5" s="1"/>
  <c r="M180" i="5" a="1"/>
  <c r="M180" i="5" s="1"/>
  <c r="M170" i="5" a="1"/>
  <c r="M170" i="5" s="1"/>
  <c r="M212" i="5" a="1"/>
  <c r="M212" i="5" s="1"/>
  <c r="M136" i="5" a="1"/>
  <c r="M136" i="5" s="1"/>
  <c r="M125" i="5" a="1"/>
  <c r="M125" i="5" s="1"/>
  <c r="M167" i="5" a="1"/>
  <c r="M167" i="5" s="1"/>
  <c r="M174" i="5" a="1"/>
  <c r="M174" i="5" s="1"/>
  <c r="M227" i="5" a="1"/>
  <c r="M227" i="5" s="1"/>
  <c r="M182" i="5" a="1"/>
  <c r="M182" i="5" s="1"/>
  <c r="M132" i="5" a="1"/>
  <c r="M132" i="5" s="1"/>
  <c r="M118" i="5" a="1"/>
  <c r="M118" i="5" s="1"/>
  <c r="M211" i="5" a="1"/>
  <c r="M211" i="5" s="1"/>
  <c r="M229" i="5" a="1"/>
  <c r="M229" i="5" s="1"/>
  <c r="M266" i="5" a="1"/>
  <c r="M266" i="5" s="1"/>
  <c r="M285" i="5" a="1"/>
  <c r="M285" i="5" s="1"/>
  <c r="M169" i="5" a="1"/>
  <c r="M169" i="5" s="1"/>
  <c r="M209" i="5" a="1"/>
  <c r="M209" i="5" s="1"/>
  <c r="M267" i="5" a="1"/>
  <c r="M267" i="5" s="1"/>
  <c r="M141" i="5" a="1"/>
  <c r="M141" i="5" s="1"/>
  <c r="M156" i="5" a="1"/>
  <c r="M156" i="5" s="1"/>
  <c r="M220" i="5" a="1"/>
  <c r="M220" i="5" s="1"/>
  <c r="M59" i="5" a="1"/>
  <c r="M59" i="5" s="1"/>
  <c r="M201" i="5" a="1"/>
  <c r="M201" i="5" s="1"/>
  <c r="M98" i="5" a="1"/>
  <c r="M98" i="5" s="1"/>
  <c r="M217" i="5" a="1"/>
  <c r="M217" i="5" s="1"/>
  <c r="M257" i="5" a="1"/>
  <c r="M257" i="5" s="1"/>
  <c r="M253" i="5" a="1"/>
  <c r="M253" i="5" s="1"/>
  <c r="M246" i="5" a="1"/>
  <c r="M246" i="5" s="1"/>
  <c r="M67" i="5" a="1"/>
  <c r="M67" i="5" s="1"/>
  <c r="M173" i="5" a="1"/>
  <c r="M173" i="5" s="1"/>
  <c r="M186" i="5" a="1"/>
  <c r="M186" i="5" s="1"/>
  <c r="M281" i="5" a="1"/>
  <c r="M281" i="5" s="1"/>
  <c r="M263" i="5" a="1"/>
  <c r="M263" i="5" s="1"/>
  <c r="M100" i="5" a="1"/>
  <c r="M100" i="5" s="1"/>
  <c r="M50" i="5" a="1"/>
  <c r="M50" i="5" s="1"/>
  <c r="M203" i="5" a="1"/>
  <c r="M203" i="5" s="1"/>
  <c r="M216" i="5" a="1"/>
  <c r="M216" i="5" s="1"/>
  <c r="M210" i="5" a="1"/>
  <c r="M210" i="5" s="1"/>
  <c r="M222" i="5" a="1"/>
  <c r="M222" i="5" s="1"/>
  <c r="M254" i="5" a="1"/>
  <c r="M254" i="5" s="1"/>
  <c r="M146" i="5" a="1"/>
  <c r="M146" i="5" s="1"/>
  <c r="M283" i="5" a="1"/>
  <c r="M283" i="5" s="1"/>
  <c r="M243" i="5" a="1"/>
  <c r="M243" i="5" s="1"/>
  <c r="M93" i="5" a="1"/>
  <c r="M93" i="5" s="1"/>
  <c r="M181" i="5" a="1"/>
  <c r="M181" i="5" s="1"/>
  <c r="M268" i="5" a="1"/>
  <c r="M268" i="5" s="1"/>
  <c r="M225" i="5" a="1"/>
  <c r="M225" i="5" s="1"/>
  <c r="M259" i="5" a="1"/>
  <c r="M259" i="5" s="1"/>
  <c r="M284" i="5" a="1"/>
  <c r="M284" i="5" s="1"/>
  <c r="M223" i="5" a="1"/>
  <c r="M223" i="5" s="1"/>
  <c r="M233" i="5" a="1"/>
  <c r="M233" i="5" s="1"/>
  <c r="M239" i="5" a="1"/>
  <c r="M239" i="5" s="1"/>
  <c r="M248" i="5" a="1"/>
  <c r="M248" i="5" s="1"/>
  <c r="M262" i="5" a="1"/>
  <c r="M262" i="5" s="1"/>
  <c r="M264" i="5" a="1"/>
  <c r="M264" i="5" s="1"/>
  <c r="M247" i="5" a="1"/>
  <c r="M247" i="5" s="1"/>
  <c r="M270" i="5" a="1"/>
  <c r="M270" i="5" s="1"/>
  <c r="M127" i="5" a="1"/>
  <c r="M127" i="5" s="1"/>
  <c r="M221" i="5" a="1"/>
  <c r="M221" i="5" s="1"/>
  <c r="M242" i="5" a="1"/>
  <c r="M242" i="5" s="1"/>
  <c r="K290" i="5"/>
  <c r="K291" i="5"/>
  <c r="L287" i="5" l="1"/>
  <c r="N26" i="5" a="1"/>
  <c r="N26" i="5" s="1"/>
  <c r="N273" i="5" a="1"/>
  <c r="N273" i="5" s="1"/>
  <c r="N279" i="5" a="1"/>
  <c r="N279" i="5" s="1"/>
  <c r="N271" i="5" a="1"/>
  <c r="N271" i="5" s="1"/>
  <c r="N274" i="5" a="1"/>
  <c r="N274" i="5" s="1"/>
  <c r="N280" i="5" a="1"/>
  <c r="N280" i="5" s="1"/>
  <c r="N272" i="5" a="1"/>
  <c r="N272" i="5" s="1"/>
  <c r="N277" i="5" a="1"/>
  <c r="N277" i="5" s="1"/>
  <c r="N275" i="5" a="1"/>
  <c r="N275" i="5" s="1"/>
  <c r="N276" i="5" a="1"/>
  <c r="N276" i="5" s="1"/>
  <c r="N278" i="5" a="1"/>
  <c r="N278" i="5" s="1"/>
  <c r="M286" i="5"/>
  <c r="M294" i="5" s="1"/>
  <c r="K296" i="5"/>
  <c r="L296" i="5"/>
  <c r="M108" i="5"/>
  <c r="M289" i="5" s="1"/>
  <c r="M177" i="5"/>
  <c r="N198" i="5" a="1"/>
  <c r="N198" i="5" s="1"/>
  <c r="N189" i="5" a="1"/>
  <c r="N189" i="5" s="1"/>
  <c r="N199" i="5" a="1"/>
  <c r="N199" i="5" s="1"/>
  <c r="N192" i="5" a="1"/>
  <c r="N192" i="5" s="1"/>
  <c r="N197" i="5" a="1"/>
  <c r="N197" i="5" s="1"/>
  <c r="N187" i="5" a="1"/>
  <c r="N187" i="5" s="1"/>
  <c r="N190" i="5" a="1"/>
  <c r="N190" i="5" s="1"/>
  <c r="N193" i="5" a="1"/>
  <c r="N193" i="5" s="1"/>
  <c r="N194" i="5" a="1"/>
  <c r="N194" i="5" s="1"/>
  <c r="N195" i="5" a="1"/>
  <c r="N195" i="5" s="1"/>
  <c r="N191" i="5" a="1"/>
  <c r="N191" i="5" s="1"/>
  <c r="N188" i="5" a="1"/>
  <c r="N188" i="5" s="1"/>
  <c r="N196" i="5" a="1"/>
  <c r="N196" i="5" s="1"/>
  <c r="M205" i="5"/>
  <c r="N230" i="5" a="1"/>
  <c r="N230" i="5" s="1"/>
  <c r="N232" i="5" a="1"/>
  <c r="N232" i="5" s="1"/>
  <c r="N231" i="5" a="1"/>
  <c r="N231" i="5" s="1"/>
  <c r="M236" i="5"/>
  <c r="M292" i="5" s="1"/>
  <c r="M256" i="5"/>
  <c r="M293" i="5" s="1"/>
  <c r="N261" i="5" a="1"/>
  <c r="N261" i="5" s="1"/>
  <c r="N250" i="5" a="1"/>
  <c r="N250" i="5" s="1"/>
  <c r="N255" i="5" a="1"/>
  <c r="N255" i="5" s="1"/>
  <c r="N252" i="5" a="1"/>
  <c r="N252" i="5" s="1"/>
  <c r="N241" i="5" a="1"/>
  <c r="N241" i="5" s="1"/>
  <c r="N235" i="5" a="1"/>
  <c r="N235" i="5" s="1"/>
  <c r="N218" i="5" a="1"/>
  <c r="N218" i="5" s="1"/>
  <c r="N225" i="5" a="1"/>
  <c r="N225" i="5" s="1"/>
  <c r="N201" i="5" a="1"/>
  <c r="N201" i="5" s="1"/>
  <c r="N238" i="5" a="1"/>
  <c r="N238" i="5" s="1"/>
  <c r="N233" i="5" a="1"/>
  <c r="N233" i="5" s="1"/>
  <c r="N249" i="5" a="1"/>
  <c r="N249" i="5" s="1"/>
  <c r="N228" i="5" a="1"/>
  <c r="N228" i="5" s="1"/>
  <c r="N282" i="5" a="1"/>
  <c r="N282" i="5" s="1"/>
  <c r="N246" i="5" a="1"/>
  <c r="N246" i="5" s="1"/>
  <c r="N223" i="5" a="1"/>
  <c r="N223" i="5" s="1"/>
  <c r="N243" i="5" a="1"/>
  <c r="N243" i="5" s="1"/>
  <c r="N213" i="5" a="1"/>
  <c r="N213" i="5" s="1"/>
  <c r="N265" i="5" a="1"/>
  <c r="N265" i="5" s="1"/>
  <c r="N259" i="5" a="1"/>
  <c r="N259" i="5" s="1"/>
  <c r="N206" i="5" a="1"/>
  <c r="N206" i="5" s="1"/>
  <c r="N211" i="5" a="1"/>
  <c r="N211" i="5" s="1"/>
  <c r="N208" i="5" a="1"/>
  <c r="N208" i="5" s="1"/>
  <c r="N183" i="5" a="1"/>
  <c r="N183" i="5" s="1"/>
  <c r="N178" i="5" a="1"/>
  <c r="N178" i="5" s="1"/>
  <c r="N157" i="5" a="1"/>
  <c r="N157" i="5" s="1"/>
  <c r="N170" i="5" a="1"/>
  <c r="N170" i="5" s="1"/>
  <c r="N165" i="5" a="1"/>
  <c r="N165" i="5" s="1"/>
  <c r="N150" i="5" a="1"/>
  <c r="N150" i="5" s="1"/>
  <c r="N131" i="5" a="1"/>
  <c r="N131" i="5" s="1"/>
  <c r="N164" i="5" a="1"/>
  <c r="N164" i="5" s="1"/>
  <c r="N154" i="5" a="1"/>
  <c r="N154" i="5" s="1"/>
  <c r="N112" i="5" a="1"/>
  <c r="N112" i="5" s="1"/>
  <c r="N162" i="5" a="1"/>
  <c r="N162" i="5" s="1"/>
  <c r="N155" i="5" a="1"/>
  <c r="N155" i="5" s="1"/>
  <c r="N136" i="5" a="1"/>
  <c r="N136" i="5" s="1"/>
  <c r="N122" i="5" a="1"/>
  <c r="N122" i="5" s="1"/>
  <c r="N119" i="5" a="1"/>
  <c r="N119" i="5" s="1"/>
  <c r="N144" i="5" a="1"/>
  <c r="N144" i="5" s="1"/>
  <c r="N134" i="5" a="1"/>
  <c r="N134" i="5" s="1"/>
  <c r="N102" i="5" a="1"/>
  <c r="N102" i="5" s="1"/>
  <c r="N40" i="5" a="1"/>
  <c r="N40" i="5" s="1"/>
  <c r="N140" i="5" a="1"/>
  <c r="N140" i="5" s="1"/>
  <c r="N104" i="5" a="1"/>
  <c r="N104" i="5" s="1"/>
  <c r="O2" i="5"/>
  <c r="O11" i="5" s="1" a="1"/>
  <c r="O11" i="5" s="1"/>
  <c r="N81" i="5" a="1"/>
  <c r="N81" i="5" s="1"/>
  <c r="N74" i="5" a="1"/>
  <c r="N74" i="5" s="1"/>
  <c r="N79" i="5" a="1"/>
  <c r="N79" i="5" s="1"/>
  <c r="N86" i="5" a="1"/>
  <c r="N86" i="5" s="1"/>
  <c r="N19" i="5" a="1"/>
  <c r="N19" i="5" s="1"/>
  <c r="N39" i="5" a="1"/>
  <c r="N39" i="5" s="1"/>
  <c r="N97" i="5" a="1"/>
  <c r="N97" i="5" s="1"/>
  <c r="N23" i="5" a="1"/>
  <c r="N23" i="5" s="1"/>
  <c r="N67" i="5" a="1"/>
  <c r="N67" i="5" s="1"/>
  <c r="N57" i="5" a="1"/>
  <c r="N57" i="5" s="1"/>
  <c r="N6" i="5" a="1"/>
  <c r="N6" i="5" s="1"/>
  <c r="N27" i="5" a="1"/>
  <c r="N27" i="5" s="1"/>
  <c r="N34" i="5" a="1"/>
  <c r="N34" i="5" s="1"/>
  <c r="N47" i="5" a="1"/>
  <c r="N47" i="5" s="1"/>
  <c r="N30" i="5" a="1"/>
  <c r="N30" i="5" s="1"/>
  <c r="N61" i="5" a="1"/>
  <c r="N61" i="5" s="1"/>
  <c r="N68" i="5" a="1"/>
  <c r="N68" i="5" s="1"/>
  <c r="N95" i="5" a="1"/>
  <c r="N95" i="5" s="1"/>
  <c r="N54" i="5" a="1"/>
  <c r="N54" i="5" s="1"/>
  <c r="N60" i="5" a="1"/>
  <c r="N60" i="5" s="1"/>
  <c r="N105" i="5" a="1"/>
  <c r="N105" i="5" s="1"/>
  <c r="N93" i="5" a="1"/>
  <c r="N93" i="5" s="1"/>
  <c r="N88" i="5" a="1"/>
  <c r="N88" i="5" s="1"/>
  <c r="N10" i="5" a="1"/>
  <c r="N10" i="5" s="1"/>
  <c r="N43" i="5" a="1"/>
  <c r="N43" i="5" s="1"/>
  <c r="N15" i="5" a="1"/>
  <c r="N15" i="5" s="1"/>
  <c r="N50" i="5" a="1"/>
  <c r="N50" i="5" s="1"/>
  <c r="N85" i="5" a="1"/>
  <c r="N85" i="5" s="1"/>
  <c r="N25" i="5" a="1"/>
  <c r="N25" i="5" s="1"/>
  <c r="N153" i="5" a="1"/>
  <c r="N153" i="5" s="1"/>
  <c r="N63" i="5" a="1"/>
  <c r="N63" i="5" s="1"/>
  <c r="N51" i="5" a="1"/>
  <c r="N51" i="5" s="1"/>
  <c r="N69" i="5" a="1"/>
  <c r="N69" i="5" s="1"/>
  <c r="N29" i="5" a="1"/>
  <c r="N29" i="5" s="1"/>
  <c r="N78" i="5" a="1"/>
  <c r="N78" i="5" s="1"/>
  <c r="N12" i="5" a="1"/>
  <c r="N12" i="5" s="1"/>
  <c r="N107" i="5" a="1"/>
  <c r="N107" i="5" s="1"/>
  <c r="N13" i="5" a="1"/>
  <c r="N13" i="5" s="1"/>
  <c r="N109" i="5" a="1"/>
  <c r="N109" i="5" s="1"/>
  <c r="N92" i="5" a="1"/>
  <c r="N92" i="5" s="1"/>
  <c r="N46" i="5" a="1"/>
  <c r="N46" i="5" s="1"/>
  <c r="N35" i="5" a="1"/>
  <c r="N35" i="5" s="1"/>
  <c r="N31" i="5" a="1"/>
  <c r="N31" i="5" s="1"/>
  <c r="N106" i="5" a="1"/>
  <c r="N106" i="5" s="1"/>
  <c r="N138" i="5" a="1"/>
  <c r="N138" i="5" s="1"/>
  <c r="N72" i="5" a="1"/>
  <c r="N72" i="5" s="1"/>
  <c r="N45" i="5" a="1"/>
  <c r="N45" i="5" s="1"/>
  <c r="N44" i="5" a="1"/>
  <c r="N44" i="5" s="1"/>
  <c r="N48" i="5" a="1"/>
  <c r="N48" i="5" s="1"/>
  <c r="N77" i="5" a="1"/>
  <c r="N77" i="5" s="1"/>
  <c r="N41" i="5" a="1"/>
  <c r="N41" i="5" s="1"/>
  <c r="N28" i="5" a="1"/>
  <c r="N28" i="5" s="1"/>
  <c r="N83" i="5" a="1"/>
  <c r="N83" i="5" s="1"/>
  <c r="N14" i="5" a="1"/>
  <c r="N14" i="5" s="1"/>
  <c r="N52" i="5" a="1"/>
  <c r="N52" i="5" s="1"/>
  <c r="N151" i="5" a="1"/>
  <c r="N151" i="5" s="1"/>
  <c r="N142" i="5" a="1"/>
  <c r="N142" i="5" s="1"/>
  <c r="N62" i="5" a="1"/>
  <c r="N62" i="5" s="1"/>
  <c r="N21" i="5" a="1"/>
  <c r="N21" i="5" s="1"/>
  <c r="N66" i="5" a="1"/>
  <c r="N66" i="5" s="1"/>
  <c r="N53" i="5" a="1"/>
  <c r="N53" i="5" s="1"/>
  <c r="N58" i="5" a="1"/>
  <c r="N58" i="5" s="1"/>
  <c r="N24" i="5" a="1"/>
  <c r="N24" i="5" s="1"/>
  <c r="N32" i="5" a="1"/>
  <c r="N32" i="5" s="1"/>
  <c r="N70" i="5" a="1"/>
  <c r="N70" i="5" s="1"/>
  <c r="N36" i="5" a="1"/>
  <c r="N36" i="5" s="1"/>
  <c r="N73" i="5" a="1"/>
  <c r="N73" i="5" s="1"/>
  <c r="N80" i="5" a="1"/>
  <c r="N80" i="5" s="1"/>
  <c r="N64" i="5" a="1"/>
  <c r="N64" i="5" s="1"/>
  <c r="N99" i="5" a="1"/>
  <c r="N99" i="5" s="1"/>
  <c r="N8" i="5" a="1"/>
  <c r="N8" i="5" s="1"/>
  <c r="N84" i="5" a="1"/>
  <c r="N84" i="5" s="1"/>
  <c r="N37" i="5" a="1"/>
  <c r="N37" i="5" s="1"/>
  <c r="N76" i="5" a="1"/>
  <c r="N76" i="5" s="1"/>
  <c r="N94" i="5" a="1"/>
  <c r="N94" i="5" s="1"/>
  <c r="N56" i="5" a="1"/>
  <c r="N56" i="5" s="1"/>
  <c r="N17" i="5" a="1"/>
  <c r="N17" i="5" s="1"/>
  <c r="N18" i="5" a="1"/>
  <c r="N18" i="5" s="1"/>
  <c r="N55" i="5" a="1"/>
  <c r="N55" i="5" s="1"/>
  <c r="N91" i="5" a="1"/>
  <c r="N91" i="5" s="1"/>
  <c r="N9" i="5" a="1"/>
  <c r="N9" i="5" s="1"/>
  <c r="N20" i="5" a="1"/>
  <c r="N20" i="5" s="1"/>
  <c r="N33" i="5" a="1"/>
  <c r="N33" i="5" s="1"/>
  <c r="N22" i="5" a="1"/>
  <c r="N22" i="5" s="1"/>
  <c r="N89" i="5" a="1"/>
  <c r="N89" i="5" s="1"/>
  <c r="N172" i="5" a="1"/>
  <c r="N172" i="5" s="1"/>
  <c r="N38" i="5" a="1"/>
  <c r="N38" i="5" s="1"/>
  <c r="N7" i="5" a="1"/>
  <c r="N7" i="5" s="1"/>
  <c r="N101" i="5" a="1"/>
  <c r="N101" i="5" s="1"/>
  <c r="N16" i="5" a="1"/>
  <c r="N16" i="5" s="1"/>
  <c r="N42" i="5" a="1"/>
  <c r="N42" i="5" s="1"/>
  <c r="N82" i="5" a="1"/>
  <c r="N82" i="5" s="1"/>
  <c r="N103" i="5" a="1"/>
  <c r="N103" i="5" s="1"/>
  <c r="N137" i="5" a="1"/>
  <c r="N137" i="5" s="1"/>
  <c r="N113" i="5" a="1"/>
  <c r="N113" i="5" s="1"/>
  <c r="N123" i="5" a="1"/>
  <c r="N123" i="5" s="1"/>
  <c r="N126" i="5" a="1"/>
  <c r="N126" i="5" s="1"/>
  <c r="N227" i="5" a="1"/>
  <c r="N227" i="5" s="1"/>
  <c r="N135" i="5" a="1"/>
  <c r="N135" i="5" s="1"/>
  <c r="N114" i="5" a="1"/>
  <c r="N114" i="5" s="1"/>
  <c r="N139" i="5" a="1"/>
  <c r="N139" i="5" s="1"/>
  <c r="N65" i="5" a="1"/>
  <c r="N65" i="5" s="1"/>
  <c r="N148" i="5" a="1"/>
  <c r="N148" i="5" s="1"/>
  <c r="N158" i="5" a="1"/>
  <c r="N158" i="5" s="1"/>
  <c r="N118" i="5" a="1"/>
  <c r="N118" i="5" s="1"/>
  <c r="N143" i="5" a="1"/>
  <c r="N143" i="5" s="1"/>
  <c r="N209" i="5" a="1"/>
  <c r="N209" i="5" s="1"/>
  <c r="N200" i="5" a="1"/>
  <c r="N200" i="5" s="1"/>
  <c r="N242" i="5" a="1"/>
  <c r="N242" i="5" s="1"/>
  <c r="N127" i="5" a="1"/>
  <c r="N127" i="5" s="1"/>
  <c r="N90" i="5" a="1"/>
  <c r="N90" i="5" s="1"/>
  <c r="N152" i="5" a="1"/>
  <c r="N152" i="5" s="1"/>
  <c r="N121" i="5" a="1"/>
  <c r="N121" i="5" s="1"/>
  <c r="N184" i="5" a="1"/>
  <c r="N184" i="5" s="1"/>
  <c r="N110" i="5" a="1"/>
  <c r="N110" i="5" s="1"/>
  <c r="N128" i="5" a="1"/>
  <c r="N128" i="5" s="1"/>
  <c r="N167" i="5" a="1"/>
  <c r="N167" i="5" s="1"/>
  <c r="N129" i="5" a="1"/>
  <c r="N129" i="5" s="1"/>
  <c r="N180" i="5" a="1"/>
  <c r="N180" i="5" s="1"/>
  <c r="N202" i="5" a="1"/>
  <c r="N202" i="5" s="1"/>
  <c r="N283" i="5" a="1"/>
  <c r="N283" i="5" s="1"/>
  <c r="N267" i="5" a="1"/>
  <c r="N267" i="5" s="1"/>
  <c r="N285" i="5" a="1"/>
  <c r="N285" i="5" s="1"/>
  <c r="N87" i="5" a="1"/>
  <c r="N87" i="5" s="1"/>
  <c r="N71" i="5" a="1"/>
  <c r="N71" i="5" s="1"/>
  <c r="N130" i="5" a="1"/>
  <c r="N130" i="5" s="1"/>
  <c r="N181" i="5" a="1"/>
  <c r="N181" i="5" s="1"/>
  <c r="N171" i="5" a="1"/>
  <c r="N171" i="5" s="1"/>
  <c r="N219" i="5" a="1"/>
  <c r="N219" i="5" s="1"/>
  <c r="N159" i="5" a="1"/>
  <c r="N159" i="5" s="1"/>
  <c r="N156" i="5" a="1"/>
  <c r="N156" i="5" s="1"/>
  <c r="N160" i="5" a="1"/>
  <c r="N160" i="5" s="1"/>
  <c r="N216" i="5" a="1"/>
  <c r="N216" i="5" s="1"/>
  <c r="N166" i="5" a="1"/>
  <c r="N166" i="5" s="1"/>
  <c r="N117" i="5" a="1"/>
  <c r="N117" i="5" s="1"/>
  <c r="N176" i="5" a="1"/>
  <c r="N176" i="5" s="1"/>
  <c r="N204" i="5" a="1"/>
  <c r="N204" i="5" s="1"/>
  <c r="N214" i="5" a="1"/>
  <c r="N214" i="5" s="1"/>
  <c r="N59" i="5" a="1"/>
  <c r="N59" i="5" s="1"/>
  <c r="N175" i="5" a="1"/>
  <c r="N175" i="5" s="1"/>
  <c r="N215" i="5" a="1"/>
  <c r="N215" i="5" s="1"/>
  <c r="N212" i="5" a="1"/>
  <c r="N212" i="5" s="1"/>
  <c r="N149" i="5" a="1"/>
  <c r="N149" i="5" s="1"/>
  <c r="N125" i="5" a="1"/>
  <c r="N125" i="5" s="1"/>
  <c r="N141" i="5" a="1"/>
  <c r="N141" i="5" s="1"/>
  <c r="N174" i="5" a="1"/>
  <c r="N174" i="5" s="1"/>
  <c r="N163" i="5" a="1"/>
  <c r="N163" i="5" s="1"/>
  <c r="N234" i="5" a="1"/>
  <c r="N234" i="5" s="1"/>
  <c r="N115" i="5" a="1"/>
  <c r="N115" i="5" s="1"/>
  <c r="N98" i="5" a="1"/>
  <c r="N98" i="5" s="1"/>
  <c r="N75" i="5" a="1"/>
  <c r="N75" i="5" s="1"/>
  <c r="N173" i="5" a="1"/>
  <c r="N173" i="5" s="1"/>
  <c r="N146" i="5" a="1"/>
  <c r="N146" i="5" s="1"/>
  <c r="N132" i="5" a="1"/>
  <c r="N132" i="5" s="1"/>
  <c r="N185" i="5" a="1"/>
  <c r="N185" i="5" s="1"/>
  <c r="N207" i="5" a="1"/>
  <c r="N207" i="5" s="1"/>
  <c r="N169" i="5" a="1"/>
  <c r="N169" i="5" s="1"/>
  <c r="N161" i="5" a="1"/>
  <c r="N161" i="5" s="1"/>
  <c r="N240" i="5" a="1"/>
  <c r="N240" i="5" s="1"/>
  <c r="N145" i="5" a="1"/>
  <c r="N145" i="5" s="1"/>
  <c r="N221" i="5" a="1"/>
  <c r="N221" i="5" s="1"/>
  <c r="N260" i="5" a="1"/>
  <c r="N260" i="5" s="1"/>
  <c r="N100" i="5" a="1"/>
  <c r="N100" i="5" s="1"/>
  <c r="N254" i="5" a="1"/>
  <c r="N254" i="5" s="1"/>
  <c r="N124" i="5" a="1"/>
  <c r="N124" i="5" s="1"/>
  <c r="N182" i="5" a="1"/>
  <c r="N182" i="5" s="1"/>
  <c r="N217" i="5" a="1"/>
  <c r="N217" i="5" s="1"/>
  <c r="N257" i="5" a="1"/>
  <c r="N257" i="5" s="1"/>
  <c r="N281" i="5" a="1"/>
  <c r="N281" i="5" s="1"/>
  <c r="N248" i="5" a="1"/>
  <c r="N248" i="5" s="1"/>
  <c r="N237" i="5" a="1"/>
  <c r="N237" i="5" s="1"/>
  <c r="N147" i="5" a="1"/>
  <c r="N147" i="5" s="1"/>
  <c r="N186" i="5" a="1"/>
  <c r="N186" i="5" s="1"/>
  <c r="N226" i="5" a="1"/>
  <c r="N226" i="5" s="1"/>
  <c r="N263" i="5" a="1"/>
  <c r="N263" i="5" s="1"/>
  <c r="N111" i="5" a="1"/>
  <c r="N111" i="5" s="1"/>
  <c r="N253" i="5" a="1"/>
  <c r="N253" i="5" s="1"/>
  <c r="N245" i="5" a="1"/>
  <c r="N245" i="5" s="1"/>
  <c r="N120" i="5" a="1"/>
  <c r="N120" i="5" s="1"/>
  <c r="N168" i="5" a="1"/>
  <c r="N168" i="5" s="1"/>
  <c r="N210" i="5" a="1"/>
  <c r="N210" i="5" s="1"/>
  <c r="N222" i="5" a="1"/>
  <c r="N222" i="5" s="1"/>
  <c r="N49" i="5" a="1"/>
  <c r="N49" i="5" s="1"/>
  <c r="N247" i="5" a="1"/>
  <c r="N247" i="5" s="1"/>
  <c r="N268" i="5" a="1"/>
  <c r="N268" i="5" s="1"/>
  <c r="N239" i="5" a="1"/>
  <c r="N239" i="5" s="1"/>
  <c r="N264" i="5" a="1"/>
  <c r="N264" i="5" s="1"/>
  <c r="N284" i="5" a="1"/>
  <c r="N284" i="5" s="1"/>
  <c r="N220" i="5" a="1"/>
  <c r="N220" i="5" s="1"/>
  <c r="N229" i="5" a="1"/>
  <c r="N229" i="5" s="1"/>
  <c r="N116" i="5" a="1"/>
  <c r="N116" i="5" s="1"/>
  <c r="N258" i="5" a="1"/>
  <c r="N258" i="5" s="1"/>
  <c r="N224" i="5" a="1"/>
  <c r="N224" i="5" s="1"/>
  <c r="N269" i="5" a="1"/>
  <c r="N269" i="5" s="1"/>
  <c r="N203" i="5" a="1"/>
  <c r="N203" i="5" s="1"/>
  <c r="N270" i="5" a="1"/>
  <c r="N270" i="5" s="1"/>
  <c r="N262" i="5" a="1"/>
  <c r="N262" i="5" s="1"/>
  <c r="N251" i="5" a="1"/>
  <c r="N251" i="5" s="1"/>
  <c r="N133" i="5" a="1"/>
  <c r="N133" i="5" s="1"/>
  <c r="N244" i="5" a="1"/>
  <c r="N244" i="5" s="1"/>
  <c r="N266" i="5" a="1"/>
  <c r="N266" i="5" s="1"/>
  <c r="N96" i="5" a="1"/>
  <c r="N96" i="5" s="1"/>
  <c r="N179" i="5" a="1"/>
  <c r="N179" i="5" s="1"/>
  <c r="M287" i="5" l="1"/>
  <c r="O26" i="5" a="1"/>
  <c r="O26" i="5" s="1"/>
  <c r="O279" i="5" a="1"/>
  <c r="O279" i="5" s="1"/>
  <c r="O271" i="5" a="1"/>
  <c r="O271" i="5" s="1"/>
  <c r="O278" i="5" a="1"/>
  <c r="O278" i="5" s="1"/>
  <c r="O277" i="5" a="1"/>
  <c r="O277" i="5" s="1"/>
  <c r="O276" i="5" a="1"/>
  <c r="O276" i="5" s="1"/>
  <c r="O272" i="5" a="1"/>
  <c r="O272" i="5" s="1"/>
  <c r="O273" i="5" a="1"/>
  <c r="O273" i="5" s="1"/>
  <c r="O274" i="5" a="1"/>
  <c r="O274" i="5" s="1"/>
  <c r="O280" i="5" a="1"/>
  <c r="O280" i="5" s="1"/>
  <c r="O275" i="5" a="1"/>
  <c r="O275" i="5" s="1"/>
  <c r="N286" i="5"/>
  <c r="N294" i="5" s="1"/>
  <c r="N108" i="5"/>
  <c r="N289" i="5" s="1"/>
  <c r="M290" i="5"/>
  <c r="N177" i="5"/>
  <c r="N290" i="5" s="1"/>
  <c r="O187" i="5" a="1"/>
  <c r="O187" i="5" s="1"/>
  <c r="O196" i="5" a="1"/>
  <c r="O196" i="5" s="1"/>
  <c r="O190" i="5" a="1"/>
  <c r="O190" i="5" s="1"/>
  <c r="O198" i="5" a="1"/>
  <c r="O198" i="5" s="1"/>
  <c r="O194" i="5" a="1"/>
  <c r="O194" i="5" s="1"/>
  <c r="O193" i="5" a="1"/>
  <c r="O193" i="5" s="1"/>
  <c r="O191" i="5" a="1"/>
  <c r="O191" i="5" s="1"/>
  <c r="O189" i="5" a="1"/>
  <c r="O189" i="5" s="1"/>
  <c r="O199" i="5" a="1"/>
  <c r="O199" i="5" s="1"/>
  <c r="O197" i="5" a="1"/>
  <c r="O197" i="5" s="1"/>
  <c r="O188" i="5" a="1"/>
  <c r="O188" i="5" s="1"/>
  <c r="O195" i="5" a="1"/>
  <c r="O195" i="5" s="1"/>
  <c r="O192" i="5" a="1"/>
  <c r="O192" i="5" s="1"/>
  <c r="N205" i="5"/>
  <c r="N291" i="5" s="1"/>
  <c r="M291" i="5"/>
  <c r="O231" i="5" a="1"/>
  <c r="O231" i="5" s="1"/>
  <c r="O232" i="5" a="1"/>
  <c r="O232" i="5" s="1"/>
  <c r="O230" i="5" a="1"/>
  <c r="O230" i="5" s="1"/>
  <c r="N236" i="5"/>
  <c r="N292" i="5" s="1"/>
  <c r="O261" i="5" a="1"/>
  <c r="O261" i="5" s="1"/>
  <c r="O250" i="5" a="1"/>
  <c r="O250" i="5" s="1"/>
  <c r="O255" i="5" a="1"/>
  <c r="O255" i="5" s="1"/>
  <c r="O258" i="5" a="1"/>
  <c r="O258" i="5" s="1"/>
  <c r="O241" i="5" a="1"/>
  <c r="O241" i="5" s="1"/>
  <c r="O249" i="5" a="1"/>
  <c r="O249" i="5" s="1"/>
  <c r="O238" i="5" a="1"/>
  <c r="O238" i="5" s="1"/>
  <c r="O269" i="5" a="1"/>
  <c r="O269" i="5" s="1"/>
  <c r="O233" i="5" a="1"/>
  <c r="O233" i="5" s="1"/>
  <c r="O237" i="5" a="1"/>
  <c r="O237" i="5" s="1"/>
  <c r="O254" i="5" a="1"/>
  <c r="O254" i="5" s="1"/>
  <c r="O251" i="5" a="1"/>
  <c r="O251" i="5" s="1"/>
  <c r="O235" i="5" a="1"/>
  <c r="O235" i="5" s="1"/>
  <c r="O246" i="5" a="1"/>
  <c r="O246" i="5" s="1"/>
  <c r="O223" i="5" a="1"/>
  <c r="O223" i="5" s="1"/>
  <c r="O243" i="5" a="1"/>
  <c r="O243" i="5" s="1"/>
  <c r="O213" i="5" a="1"/>
  <c r="O213" i="5" s="1"/>
  <c r="O240" i="5" a="1"/>
  <c r="O240" i="5" s="1"/>
  <c r="O265" i="5" a="1"/>
  <c r="O265" i="5" s="1"/>
  <c r="O218" i="5" a="1"/>
  <c r="O218" i="5" s="1"/>
  <c r="O225" i="5" a="1"/>
  <c r="O225" i="5" s="1"/>
  <c r="O201" i="5" a="1"/>
  <c r="O201" i="5" s="1"/>
  <c r="O157" i="5" a="1"/>
  <c r="O157" i="5" s="1"/>
  <c r="O179" i="5" a="1"/>
  <c r="O179" i="5" s="1"/>
  <c r="O170" i="5" a="1"/>
  <c r="O170" i="5" s="1"/>
  <c r="O163" i="5" a="1"/>
  <c r="O163" i="5" s="1"/>
  <c r="O119" i="5" a="1"/>
  <c r="O119" i="5" s="1"/>
  <c r="O164" i="5" a="1"/>
  <c r="O164" i="5" s="1"/>
  <c r="O145" i="5" a="1"/>
  <c r="O145" i="5" s="1"/>
  <c r="O162" i="5" a="1"/>
  <c r="O162" i="5" s="1"/>
  <c r="O112" i="5" a="1"/>
  <c r="O112" i="5" s="1"/>
  <c r="O131" i="5" a="1"/>
  <c r="O131" i="5" s="1"/>
  <c r="O155" i="5" a="1"/>
  <c r="O155" i="5" s="1"/>
  <c r="O143" i="5" a="1"/>
  <c r="O143" i="5" s="1"/>
  <c r="O144" i="5" a="1"/>
  <c r="O144" i="5" s="1"/>
  <c r="O134" i="5" a="1"/>
  <c r="O134" i="5" s="1"/>
  <c r="O139" i="5" a="1"/>
  <c r="O139" i="5" s="1"/>
  <c r="O156" i="5" a="1"/>
  <c r="O156" i="5" s="1"/>
  <c r="O140" i="5" a="1"/>
  <c r="O140" i="5" s="1"/>
  <c r="O19" i="5" a="1"/>
  <c r="O19" i="5" s="1"/>
  <c r="O34" i="5" a="1"/>
  <c r="O34" i="5" s="1"/>
  <c r="O104" i="5" a="1"/>
  <c r="O104" i="5" s="1"/>
  <c r="P2" i="5"/>
  <c r="P11" i="5" s="1" a="1"/>
  <c r="P11" i="5" s="1"/>
  <c r="O30" i="5" a="1"/>
  <c r="O30" i="5" s="1"/>
  <c r="O23" i="5" a="1"/>
  <c r="O23" i="5" s="1"/>
  <c r="O10" i="5" a="1"/>
  <c r="O10" i="5" s="1"/>
  <c r="O27" i="5" a="1"/>
  <c r="O27" i="5" s="1"/>
  <c r="O81" i="5" a="1"/>
  <c r="O81" i="5" s="1"/>
  <c r="O79" i="5" a="1"/>
  <c r="O79" i="5" s="1"/>
  <c r="O86" i="5" a="1"/>
  <c r="O86" i="5" s="1"/>
  <c r="O74" i="5" a="1"/>
  <c r="O74" i="5" s="1"/>
  <c r="O40" i="5" a="1"/>
  <c r="O40" i="5" s="1"/>
  <c r="O54" i="5" a="1"/>
  <c r="O54" i="5" s="1"/>
  <c r="O117" i="5" a="1"/>
  <c r="O117" i="5" s="1"/>
  <c r="O61" i="5" a="1"/>
  <c r="O61" i="5" s="1"/>
  <c r="O15" i="5" a="1"/>
  <c r="O15" i="5" s="1"/>
  <c r="O126" i="5" a="1"/>
  <c r="O126" i="5" s="1"/>
  <c r="O97" i="5" a="1"/>
  <c r="O97" i="5" s="1"/>
  <c r="O57" i="5" a="1"/>
  <c r="O57" i="5" s="1"/>
  <c r="O6" i="5" a="1"/>
  <c r="O6" i="5" s="1"/>
  <c r="O67" i="5" a="1"/>
  <c r="O67" i="5" s="1"/>
  <c r="O39" i="5" a="1"/>
  <c r="O39" i="5" s="1"/>
  <c r="O53" i="5" a="1"/>
  <c r="O53" i="5" s="1"/>
  <c r="O95" i="5" a="1"/>
  <c r="O95" i="5" s="1"/>
  <c r="O50" i="5" a="1"/>
  <c r="O50" i="5" s="1"/>
  <c r="O102" i="5" a="1"/>
  <c r="O102" i="5" s="1"/>
  <c r="O100" i="5" a="1"/>
  <c r="O100" i="5" s="1"/>
  <c r="O93" i="5" a="1"/>
  <c r="O93" i="5" s="1"/>
  <c r="O87" i="5" a="1"/>
  <c r="O87" i="5" s="1"/>
  <c r="O88" i="5" a="1"/>
  <c r="O88" i="5" s="1"/>
  <c r="O60" i="5" a="1"/>
  <c r="O60" i="5" s="1"/>
  <c r="O16" i="5" a="1"/>
  <c r="O16" i="5" s="1"/>
  <c r="O133" i="5" a="1"/>
  <c r="O133" i="5" s="1"/>
  <c r="O48" i="5" a="1"/>
  <c r="O48" i="5" s="1"/>
  <c r="O78" i="5" a="1"/>
  <c r="O78" i="5" s="1"/>
  <c r="O51" i="5" a="1"/>
  <c r="O51" i="5" s="1"/>
  <c r="O109" i="5" a="1"/>
  <c r="O109" i="5" s="1"/>
  <c r="O29" i="5" a="1"/>
  <c r="O29" i="5" s="1"/>
  <c r="O92" i="5" a="1"/>
  <c r="O92" i="5" s="1"/>
  <c r="O106" i="5" a="1"/>
  <c r="O106" i="5" s="1"/>
  <c r="O36" i="5" a="1"/>
  <c r="O36" i="5" s="1"/>
  <c r="O37" i="5" a="1"/>
  <c r="O37" i="5" s="1"/>
  <c r="O46" i="5" a="1"/>
  <c r="O46" i="5" s="1"/>
  <c r="O41" i="5" a="1"/>
  <c r="O41" i="5" s="1"/>
  <c r="O62" i="5" a="1"/>
  <c r="O62" i="5" s="1"/>
  <c r="O44" i="5" a="1"/>
  <c r="O44" i="5" s="1"/>
  <c r="O73" i="5" a="1"/>
  <c r="O73" i="5" s="1"/>
  <c r="O142" i="5" a="1"/>
  <c r="O142" i="5" s="1"/>
  <c r="O127" i="5" a="1"/>
  <c r="O127" i="5" s="1"/>
  <c r="O12" i="5" a="1"/>
  <c r="O12" i="5" s="1"/>
  <c r="O14" i="5" a="1"/>
  <c r="O14" i="5" s="1"/>
  <c r="O45" i="5" a="1"/>
  <c r="O45" i="5" s="1"/>
  <c r="O151" i="5" a="1"/>
  <c r="O151" i="5" s="1"/>
  <c r="O83" i="5" a="1"/>
  <c r="O83" i="5" s="1"/>
  <c r="O21" i="5" a="1"/>
  <c r="O21" i="5" s="1"/>
  <c r="O82" i="5" a="1"/>
  <c r="O82" i="5" s="1"/>
  <c r="O35" i="5" a="1"/>
  <c r="O35" i="5" s="1"/>
  <c r="O77" i="5" a="1"/>
  <c r="O77" i="5" s="1"/>
  <c r="O80" i="5" a="1"/>
  <c r="O80" i="5" s="1"/>
  <c r="O64" i="5" a="1"/>
  <c r="O64" i="5" s="1"/>
  <c r="O65" i="5" a="1"/>
  <c r="O65" i="5" s="1"/>
  <c r="O31" i="5" a="1"/>
  <c r="O31" i="5" s="1"/>
  <c r="O8" i="5" a="1"/>
  <c r="O8" i="5" s="1"/>
  <c r="O85" i="5" a="1"/>
  <c r="O85" i="5" s="1"/>
  <c r="O66" i="5" a="1"/>
  <c r="O66" i="5" s="1"/>
  <c r="O18" i="5" a="1"/>
  <c r="O18" i="5" s="1"/>
  <c r="O58" i="5" a="1"/>
  <c r="O58" i="5" s="1"/>
  <c r="O28" i="5" a="1"/>
  <c r="O28" i="5" s="1"/>
  <c r="O32" i="5" a="1"/>
  <c r="O32" i="5" s="1"/>
  <c r="O70" i="5" a="1"/>
  <c r="O70" i="5" s="1"/>
  <c r="O99" i="5" a="1"/>
  <c r="O99" i="5" s="1"/>
  <c r="O33" i="5" a="1"/>
  <c r="O33" i="5" s="1"/>
  <c r="O7" i="5" a="1"/>
  <c r="O7" i="5" s="1"/>
  <c r="O52" i="5" a="1"/>
  <c r="O52" i="5" s="1"/>
  <c r="O94" i="5" a="1"/>
  <c r="O94" i="5" s="1"/>
  <c r="O22" i="5" a="1"/>
  <c r="O22" i="5" s="1"/>
  <c r="O107" i="5" a="1"/>
  <c r="O107" i="5" s="1"/>
  <c r="O72" i="5" a="1"/>
  <c r="O72" i="5" s="1"/>
  <c r="O25" i="5" a="1"/>
  <c r="O25" i="5" s="1"/>
  <c r="O9" i="5" a="1"/>
  <c r="O9" i="5" s="1"/>
  <c r="O76" i="5" a="1"/>
  <c r="O76" i="5" s="1"/>
  <c r="O84" i="5" a="1"/>
  <c r="O84" i="5" s="1"/>
  <c r="O56" i="5" a="1"/>
  <c r="O56" i="5" s="1"/>
  <c r="O43" i="5" a="1"/>
  <c r="O43" i="5" s="1"/>
  <c r="O55" i="5" a="1"/>
  <c r="O55" i="5" s="1"/>
  <c r="O91" i="5" a="1"/>
  <c r="O91" i="5" s="1"/>
  <c r="O17" i="5" a="1"/>
  <c r="O17" i="5" s="1"/>
  <c r="O42" i="5" a="1"/>
  <c r="O42" i="5" s="1"/>
  <c r="O38" i="5" a="1"/>
  <c r="O38" i="5" s="1"/>
  <c r="O69" i="5" a="1"/>
  <c r="O69" i="5" s="1"/>
  <c r="O20" i="5" a="1"/>
  <c r="O20" i="5" s="1"/>
  <c r="O96" i="5" a="1"/>
  <c r="O96" i="5" s="1"/>
  <c r="O172" i="5" a="1"/>
  <c r="O172" i="5" s="1"/>
  <c r="O138" i="5" a="1"/>
  <c r="O138" i="5" s="1"/>
  <c r="O101" i="5" a="1"/>
  <c r="O101" i="5" s="1"/>
  <c r="O13" i="5" a="1"/>
  <c r="O13" i="5" s="1"/>
  <c r="O63" i="5" a="1"/>
  <c r="O63" i="5" s="1"/>
  <c r="O24" i="5" a="1"/>
  <c r="O24" i="5" s="1"/>
  <c r="O89" i="5" a="1"/>
  <c r="O89" i="5" s="1"/>
  <c r="O148" i="5" a="1"/>
  <c r="O148" i="5" s="1"/>
  <c r="O135" i="5" a="1"/>
  <c r="O135" i="5" s="1"/>
  <c r="O118" i="5" a="1"/>
  <c r="O118" i="5" s="1"/>
  <c r="O202" i="5" a="1"/>
  <c r="O202" i="5" s="1"/>
  <c r="O239" i="5" a="1"/>
  <c r="O239" i="5" s="1"/>
  <c r="O267" i="5" a="1"/>
  <c r="O267" i="5" s="1"/>
  <c r="O221" i="5" a="1"/>
  <c r="O221" i="5" s="1"/>
  <c r="O121" i="5" a="1"/>
  <c r="O121" i="5" s="1"/>
  <c r="O215" i="5" a="1"/>
  <c r="O215" i="5" s="1"/>
  <c r="O185" i="5" a="1"/>
  <c r="O185" i="5" s="1"/>
  <c r="O204" i="5" a="1"/>
  <c r="O204" i="5" s="1"/>
  <c r="O262" i="5" a="1"/>
  <c r="O262" i="5" s="1"/>
  <c r="O228" i="5" a="1"/>
  <c r="O228" i="5" s="1"/>
  <c r="O248" i="5" a="1"/>
  <c r="O248" i="5" s="1"/>
  <c r="O128" i="5" a="1"/>
  <c r="O128" i="5" s="1"/>
  <c r="O146" i="5" a="1"/>
  <c r="O146" i="5" s="1"/>
  <c r="O167" i="5" a="1"/>
  <c r="O167" i="5" s="1"/>
  <c r="O130" i="5" a="1"/>
  <c r="O130" i="5" s="1"/>
  <c r="O150" i="5" a="1"/>
  <c r="O150" i="5" s="1"/>
  <c r="O180" i="5" a="1"/>
  <c r="O180" i="5" s="1"/>
  <c r="O214" i="5" a="1"/>
  <c r="O214" i="5" s="1"/>
  <c r="O210" i="5" a="1"/>
  <c r="O210" i="5" s="1"/>
  <c r="O98" i="5" a="1"/>
  <c r="O98" i="5" s="1"/>
  <c r="O160" i="5" a="1"/>
  <c r="O160" i="5" s="1"/>
  <c r="O171" i="5" a="1"/>
  <c r="O171" i="5" s="1"/>
  <c r="O203" i="5" a="1"/>
  <c r="O203" i="5" s="1"/>
  <c r="O207" i="5" a="1"/>
  <c r="O207" i="5" s="1"/>
  <c r="O270" i="5" a="1"/>
  <c r="O270" i="5" s="1"/>
  <c r="O208" i="5" a="1"/>
  <c r="O208" i="5" s="1"/>
  <c r="O141" i="5" a="1"/>
  <c r="O141" i="5" s="1"/>
  <c r="O132" i="5" a="1"/>
  <c r="O132" i="5" s="1"/>
  <c r="O200" i="5" a="1"/>
  <c r="O200" i="5" s="1"/>
  <c r="O212" i="5" a="1"/>
  <c r="O212" i="5" s="1"/>
  <c r="O211" i="5" a="1"/>
  <c r="O211" i="5" s="1"/>
  <c r="O47" i="5" a="1"/>
  <c r="O47" i="5" s="1"/>
  <c r="O71" i="5" a="1"/>
  <c r="O71" i="5" s="1"/>
  <c r="O166" i="5" a="1"/>
  <c r="O166" i="5" s="1"/>
  <c r="O136" i="5" a="1"/>
  <c r="O136" i="5" s="1"/>
  <c r="O176" i="5" a="1"/>
  <c r="O176" i="5" s="1"/>
  <c r="O175" i="5" a="1"/>
  <c r="O175" i="5" s="1"/>
  <c r="O169" i="5" a="1"/>
  <c r="O169" i="5" s="1"/>
  <c r="O114" i="5" a="1"/>
  <c r="O114" i="5" s="1"/>
  <c r="O182" i="5" a="1"/>
  <c r="O182" i="5" s="1"/>
  <c r="O115" i="5" a="1"/>
  <c r="O115" i="5" s="1"/>
  <c r="O105" i="5" a="1"/>
  <c r="O105" i="5" s="1"/>
  <c r="O111" i="5" a="1"/>
  <c r="O111" i="5" s="1"/>
  <c r="O125" i="5" a="1"/>
  <c r="O125" i="5" s="1"/>
  <c r="O174" i="5" a="1"/>
  <c r="O174" i="5" s="1"/>
  <c r="O234" i="5" a="1"/>
  <c r="O234" i="5" s="1"/>
  <c r="O75" i="5" a="1"/>
  <c r="O75" i="5" s="1"/>
  <c r="O173" i="5" a="1"/>
  <c r="O173" i="5" s="1"/>
  <c r="O123" i="5" a="1"/>
  <c r="O123" i="5" s="1"/>
  <c r="O224" i="5" a="1"/>
  <c r="O224" i="5" s="1"/>
  <c r="O137" i="5" a="1"/>
  <c r="O137" i="5" s="1"/>
  <c r="O181" i="5" a="1"/>
  <c r="O181" i="5" s="1"/>
  <c r="O68" i="5" a="1"/>
  <c r="O68" i="5" s="1"/>
  <c r="O168" i="5" a="1"/>
  <c r="O168" i="5" s="1"/>
  <c r="O184" i="5" a="1"/>
  <c r="O184" i="5" s="1"/>
  <c r="O49" i="5" a="1"/>
  <c r="O49" i="5" s="1"/>
  <c r="O113" i="5" a="1"/>
  <c r="O113" i="5" s="1"/>
  <c r="O165" i="5" a="1"/>
  <c r="O165" i="5" s="1"/>
  <c r="O152" i="5" a="1"/>
  <c r="O152" i="5" s="1"/>
  <c r="O219" i="5" a="1"/>
  <c r="O219" i="5" s="1"/>
  <c r="O178" i="5" a="1"/>
  <c r="O178" i="5" s="1"/>
  <c r="O209" i="5" a="1"/>
  <c r="O209" i="5" s="1"/>
  <c r="O260" i="5" a="1"/>
  <c r="O260" i="5" s="1"/>
  <c r="O253" i="5" a="1"/>
  <c r="O253" i="5" s="1"/>
  <c r="O220" i="5" a="1"/>
  <c r="O220" i="5" s="1"/>
  <c r="O217" i="5" a="1"/>
  <c r="O217" i="5" s="1"/>
  <c r="O257" i="5" a="1"/>
  <c r="O257" i="5" s="1"/>
  <c r="O281" i="5" a="1"/>
  <c r="O281" i="5" s="1"/>
  <c r="O245" i="5" a="1"/>
  <c r="O245" i="5" s="1"/>
  <c r="O103" i="5" a="1"/>
  <c r="O103" i="5" s="1"/>
  <c r="O147" i="5" a="1"/>
  <c r="O147" i="5" s="1"/>
  <c r="O124" i="5" a="1"/>
  <c r="O124" i="5" s="1"/>
  <c r="O186" i="5" a="1"/>
  <c r="O186" i="5" s="1"/>
  <c r="O226" i="5" a="1"/>
  <c r="O226" i="5" s="1"/>
  <c r="O154" i="5" a="1"/>
  <c r="O154" i="5" s="1"/>
  <c r="O268" i="5" a="1"/>
  <c r="O268" i="5" s="1"/>
  <c r="O161" i="5" a="1"/>
  <c r="O161" i="5" s="1"/>
  <c r="O183" i="5" a="1"/>
  <c r="O183" i="5" s="1"/>
  <c r="O153" i="5" a="1"/>
  <c r="O153" i="5" s="1"/>
  <c r="O129" i="5" a="1"/>
  <c r="O129" i="5" s="1"/>
  <c r="O222" i="5" a="1"/>
  <c r="O222" i="5" s="1"/>
  <c r="O227" i="5" a="1"/>
  <c r="O227" i="5" s="1"/>
  <c r="O216" i="5" a="1"/>
  <c r="O216" i="5" s="1"/>
  <c r="O264" i="5" a="1"/>
  <c r="O264" i="5" s="1"/>
  <c r="O247" i="5" a="1"/>
  <c r="O247" i="5" s="1"/>
  <c r="O263" i="5" a="1"/>
  <c r="O263" i="5" s="1"/>
  <c r="O158" i="5" a="1"/>
  <c r="O158" i="5" s="1"/>
  <c r="O242" i="5" a="1"/>
  <c r="O242" i="5" s="1"/>
  <c r="O284" i="5" a="1"/>
  <c r="O284" i="5" s="1"/>
  <c r="O259" i="5" a="1"/>
  <c r="O259" i="5" s="1"/>
  <c r="O116" i="5" a="1"/>
  <c r="O116" i="5" s="1"/>
  <c r="O229" i="5" a="1"/>
  <c r="O229" i="5" s="1"/>
  <c r="O149" i="5" a="1"/>
  <c r="O149" i="5" s="1"/>
  <c r="O252" i="5" a="1"/>
  <c r="O252" i="5" s="1"/>
  <c r="O110" i="5" a="1"/>
  <c r="O110" i="5" s="1"/>
  <c r="O282" i="5" a="1"/>
  <c r="O282" i="5" s="1"/>
  <c r="O266" i="5" a="1"/>
  <c r="O266" i="5" s="1"/>
  <c r="O122" i="5" a="1"/>
  <c r="O122" i="5" s="1"/>
  <c r="O159" i="5" a="1"/>
  <c r="O159" i="5" s="1"/>
  <c r="O206" i="5" a="1"/>
  <c r="O206" i="5" s="1"/>
  <c r="O244" i="5" a="1"/>
  <c r="O244" i="5" s="1"/>
  <c r="O59" i="5" a="1"/>
  <c r="O59" i="5" s="1"/>
  <c r="O120" i="5" a="1"/>
  <c r="O120" i="5" s="1"/>
  <c r="O283" i="5" a="1"/>
  <c r="O283" i="5" s="1"/>
  <c r="O285" i="5" a="1"/>
  <c r="O285" i="5" s="1"/>
  <c r="O90" i="5" a="1"/>
  <c r="O90" i="5" s="1"/>
  <c r="N256" i="5"/>
  <c r="N293" i="5" s="1"/>
  <c r="P26" i="5" l="1" a="1"/>
  <c r="P26" i="5" s="1"/>
  <c r="P279" i="5" a="1"/>
  <c r="P279" i="5" s="1"/>
  <c r="P276" i="5" a="1"/>
  <c r="P276" i="5" s="1"/>
  <c r="P280" i="5" a="1"/>
  <c r="P280" i="5" s="1"/>
  <c r="P272" i="5" a="1"/>
  <c r="P272" i="5" s="1"/>
  <c r="P271" i="5" a="1"/>
  <c r="P271" i="5" s="1"/>
  <c r="P274" i="5" a="1"/>
  <c r="P274" i="5" s="1"/>
  <c r="P275" i="5" a="1"/>
  <c r="P275" i="5" s="1"/>
  <c r="P278" i="5" a="1"/>
  <c r="P278" i="5" s="1"/>
  <c r="P277" i="5" a="1"/>
  <c r="P277" i="5" s="1"/>
  <c r="P273" i="5" a="1"/>
  <c r="P273" i="5" s="1"/>
  <c r="N287" i="5"/>
  <c r="O286" i="5"/>
  <c r="O294" i="5" s="1"/>
  <c r="C14" i="7" s="1"/>
  <c r="N296" i="5"/>
  <c r="M296" i="5"/>
  <c r="O108" i="5"/>
  <c r="O289" i="5" s="1"/>
  <c r="O177" i="5"/>
  <c r="O290" i="5" s="1"/>
  <c r="C10" i="7" s="1"/>
  <c r="P190" i="5" a="1"/>
  <c r="P190" i="5" s="1"/>
  <c r="P192" i="5" a="1"/>
  <c r="P192" i="5" s="1"/>
  <c r="P194" i="5" a="1"/>
  <c r="P194" i="5" s="1"/>
  <c r="P187" i="5" a="1"/>
  <c r="P187" i="5" s="1"/>
  <c r="P193" i="5" a="1"/>
  <c r="P193" i="5" s="1"/>
  <c r="P196" i="5" a="1"/>
  <c r="P196" i="5" s="1"/>
  <c r="P195" i="5" a="1"/>
  <c r="P195" i="5" s="1"/>
  <c r="P197" i="5" a="1"/>
  <c r="P197" i="5" s="1"/>
  <c r="P188" i="5" a="1"/>
  <c r="P188" i="5" s="1"/>
  <c r="P189" i="5" a="1"/>
  <c r="P189" i="5" s="1"/>
  <c r="P199" i="5" a="1"/>
  <c r="P199" i="5" s="1"/>
  <c r="P191" i="5" a="1"/>
  <c r="P191" i="5" s="1"/>
  <c r="P198" i="5" a="1"/>
  <c r="P198" i="5" s="1"/>
  <c r="O205" i="5"/>
  <c r="P231" i="5" a="1"/>
  <c r="P231" i="5" s="1"/>
  <c r="P230" i="5" a="1"/>
  <c r="P230" i="5" s="1"/>
  <c r="P232" i="5" a="1"/>
  <c r="P232" i="5" s="1"/>
  <c r="O236" i="5"/>
  <c r="O292" i="5" s="1"/>
  <c r="C12" i="7" s="1"/>
  <c r="O256" i="5"/>
  <c r="O293" i="5" s="1"/>
  <c r="C13" i="7" s="1"/>
  <c r="P250" i="5" a="1"/>
  <c r="P250" i="5" s="1"/>
  <c r="P255" i="5" a="1"/>
  <c r="P255" i="5" s="1"/>
  <c r="P258" i="5" a="1"/>
  <c r="P258" i="5" s="1"/>
  <c r="P252" i="5" a="1"/>
  <c r="P252" i="5" s="1"/>
  <c r="P241" i="5" a="1"/>
  <c r="P241" i="5" s="1"/>
  <c r="P238" i="5" a="1"/>
  <c r="P238" i="5" s="1"/>
  <c r="P233" i="5" a="1"/>
  <c r="P233" i="5" s="1"/>
  <c r="P265" i="5" a="1"/>
  <c r="P265" i="5" s="1"/>
  <c r="P269" i="5" a="1"/>
  <c r="P269" i="5" s="1"/>
  <c r="P237" i="5" a="1"/>
  <c r="P237" i="5" s="1"/>
  <c r="P254" i="5" a="1"/>
  <c r="P254" i="5" s="1"/>
  <c r="P251" i="5" a="1"/>
  <c r="P251" i="5" s="1"/>
  <c r="P235" i="5" a="1"/>
  <c r="P235" i="5" s="1"/>
  <c r="P248" i="5" a="1"/>
  <c r="P248" i="5" s="1"/>
  <c r="P240" i="5" a="1"/>
  <c r="P240" i="5" s="1"/>
  <c r="P253" i="5" a="1"/>
  <c r="P253" i="5" s="1"/>
  <c r="P261" i="5" a="1"/>
  <c r="P261" i="5" s="1"/>
  <c r="P206" i="5" a="1"/>
  <c r="P206" i="5" s="1"/>
  <c r="P225" i="5" a="1"/>
  <c r="P225" i="5" s="1"/>
  <c r="P208" i="5" a="1"/>
  <c r="P208" i="5" s="1"/>
  <c r="P222" i="5" a="1"/>
  <c r="P222" i="5" s="1"/>
  <c r="P201" i="5" a="1"/>
  <c r="P201" i="5" s="1"/>
  <c r="P183" i="5" a="1"/>
  <c r="P183" i="5" s="1"/>
  <c r="P179" i="5" a="1"/>
  <c r="P179" i="5" s="1"/>
  <c r="P186" i="5" a="1"/>
  <c r="P186" i="5" s="1"/>
  <c r="P170" i="5" a="1"/>
  <c r="P170" i="5" s="1"/>
  <c r="P119" i="5" a="1"/>
  <c r="P119" i="5" s="1"/>
  <c r="P145" i="5" a="1"/>
  <c r="P145" i="5" s="1"/>
  <c r="P162" i="5" a="1"/>
  <c r="P162" i="5" s="1"/>
  <c r="P112" i="5" a="1"/>
  <c r="P112" i="5" s="1"/>
  <c r="P157" i="5" a="1"/>
  <c r="P157" i="5" s="1"/>
  <c r="P131" i="5" a="1"/>
  <c r="P131" i="5" s="1"/>
  <c r="P155" i="5" a="1"/>
  <c r="P155" i="5" s="1"/>
  <c r="P171" i="5" a="1"/>
  <c r="P171" i="5" s="1"/>
  <c r="P143" i="5" a="1"/>
  <c r="P143" i="5" s="1"/>
  <c r="P160" i="5" a="1"/>
  <c r="P160" i="5" s="1"/>
  <c r="P139" i="5" a="1"/>
  <c r="P139" i="5" s="1"/>
  <c r="P156" i="5" a="1"/>
  <c r="P156" i="5" s="1"/>
  <c r="P117" i="5" a="1"/>
  <c r="P117" i="5" s="1"/>
  <c r="Q2" i="5"/>
  <c r="Q11" i="5" s="1" a="1"/>
  <c r="Q11" i="5" s="1"/>
  <c r="P40" i="5" a="1"/>
  <c r="P40" i="5" s="1"/>
  <c r="P81" i="5" a="1"/>
  <c r="P81" i="5" s="1"/>
  <c r="P79" i="5" a="1"/>
  <c r="P79" i="5" s="1"/>
  <c r="P86" i="5" a="1"/>
  <c r="P86" i="5" s="1"/>
  <c r="P75" i="5" a="1"/>
  <c r="P75" i="5" s="1"/>
  <c r="P74" i="5" a="1"/>
  <c r="P74" i="5" s="1"/>
  <c r="P68" i="5" a="1"/>
  <c r="P68" i="5" s="1"/>
  <c r="P47" i="5" a="1"/>
  <c r="P47" i="5" s="1"/>
  <c r="P61" i="5" a="1"/>
  <c r="P61" i="5" s="1"/>
  <c r="P54" i="5" a="1"/>
  <c r="P54" i="5" s="1"/>
  <c r="P6" i="5" a="1"/>
  <c r="P6" i="5" s="1"/>
  <c r="P97" i="5" a="1"/>
  <c r="P97" i="5" s="1"/>
  <c r="P95" i="5" a="1"/>
  <c r="P95" i="5" s="1"/>
  <c r="P88" i="5" a="1"/>
  <c r="P88" i="5" s="1"/>
  <c r="P57" i="5" a="1"/>
  <c r="P57" i="5" s="1"/>
  <c r="P37" i="5" a="1"/>
  <c r="P37" i="5" s="1"/>
  <c r="P67" i="5" a="1"/>
  <c r="P67" i="5" s="1"/>
  <c r="P20" i="5" a="1"/>
  <c r="P20" i="5" s="1"/>
  <c r="P49" i="5" a="1"/>
  <c r="P49" i="5" s="1"/>
  <c r="P16" i="5" a="1"/>
  <c r="P16" i="5" s="1"/>
  <c r="P73" i="5" a="1"/>
  <c r="P73" i="5" s="1"/>
  <c r="P66" i="5" a="1"/>
  <c r="P66" i="5" s="1"/>
  <c r="P133" i="5" a="1"/>
  <c r="P133" i="5" s="1"/>
  <c r="P102" i="5" a="1"/>
  <c r="P102" i="5" s="1"/>
  <c r="P53" i="5" a="1"/>
  <c r="P53" i="5" s="1"/>
  <c r="P100" i="5" a="1"/>
  <c r="P100" i="5" s="1"/>
  <c r="P93" i="5" a="1"/>
  <c r="P93" i="5" s="1"/>
  <c r="P87" i="5" a="1"/>
  <c r="P87" i="5" s="1"/>
  <c r="P43" i="5" a="1"/>
  <c r="P43" i="5" s="1"/>
  <c r="P71" i="5" a="1"/>
  <c r="P71" i="5" s="1"/>
  <c r="P60" i="5" a="1"/>
  <c r="P60" i="5" s="1"/>
  <c r="P59" i="5" a="1"/>
  <c r="P59" i="5" s="1"/>
  <c r="P50" i="5" a="1"/>
  <c r="P50" i="5" s="1"/>
  <c r="P65" i="5" a="1"/>
  <c r="P65" i="5" s="1"/>
  <c r="P7" i="5" a="1"/>
  <c r="P7" i="5" s="1"/>
  <c r="P106" i="5" a="1"/>
  <c r="P106" i="5" s="1"/>
  <c r="P46" i="5" a="1"/>
  <c r="P46" i="5" s="1"/>
  <c r="P148" i="5" a="1"/>
  <c r="P148" i="5" s="1"/>
  <c r="P142" i="5" a="1"/>
  <c r="P142" i="5" s="1"/>
  <c r="P24" i="5" a="1"/>
  <c r="P24" i="5" s="1"/>
  <c r="P45" i="5" a="1"/>
  <c r="P45" i="5" s="1"/>
  <c r="P44" i="5" a="1"/>
  <c r="P44" i="5" s="1"/>
  <c r="P32" i="5" a="1"/>
  <c r="P32" i="5" s="1"/>
  <c r="P83" i="5" a="1"/>
  <c r="P83" i="5" s="1"/>
  <c r="P84" i="5" a="1"/>
  <c r="P84" i="5" s="1"/>
  <c r="P35" i="5" a="1"/>
  <c r="P35" i="5" s="1"/>
  <c r="P151" i="5" a="1"/>
  <c r="P151" i="5" s="1"/>
  <c r="P21" i="5" a="1"/>
  <c r="P21" i="5" s="1"/>
  <c r="P82" i="5" a="1"/>
  <c r="P82" i="5" s="1"/>
  <c r="P58" i="5" a="1"/>
  <c r="P58" i="5" s="1"/>
  <c r="P15" i="5" a="1"/>
  <c r="P15" i="5" s="1"/>
  <c r="P51" i="5" a="1"/>
  <c r="P51" i="5" s="1"/>
  <c r="P80" i="5" a="1"/>
  <c r="P80" i="5" s="1"/>
  <c r="P39" i="5" a="1"/>
  <c r="P39" i="5" s="1"/>
  <c r="P12" i="5" a="1"/>
  <c r="P12" i="5" s="1"/>
  <c r="P62" i="5" a="1"/>
  <c r="P62" i="5" s="1"/>
  <c r="P8" i="5" a="1"/>
  <c r="P8" i="5" s="1"/>
  <c r="P85" i="5" a="1"/>
  <c r="P85" i="5" s="1"/>
  <c r="P94" i="5" a="1"/>
  <c r="P94" i="5" s="1"/>
  <c r="P22" i="5" a="1"/>
  <c r="P22" i="5" s="1"/>
  <c r="P52" i="5" a="1"/>
  <c r="P52" i="5" s="1"/>
  <c r="P91" i="5" a="1"/>
  <c r="P91" i="5" s="1"/>
  <c r="P172" i="5" a="1"/>
  <c r="P172" i="5" s="1"/>
  <c r="P9" i="5" a="1"/>
  <c r="P9" i="5" s="1"/>
  <c r="P70" i="5" a="1"/>
  <c r="P70" i="5" s="1"/>
  <c r="P99" i="5" a="1"/>
  <c r="P99" i="5" s="1"/>
  <c r="P64" i="5" a="1"/>
  <c r="P64" i="5" s="1"/>
  <c r="P36" i="5" a="1"/>
  <c r="P36" i="5" s="1"/>
  <c r="P33" i="5" a="1"/>
  <c r="P33" i="5" s="1"/>
  <c r="P17" i="5" a="1"/>
  <c r="P17" i="5" s="1"/>
  <c r="P42" i="5" a="1"/>
  <c r="P42" i="5" s="1"/>
  <c r="P76" i="5" a="1"/>
  <c r="P76" i="5" s="1"/>
  <c r="P56" i="5" a="1"/>
  <c r="P56" i="5" s="1"/>
  <c r="P18" i="5" a="1"/>
  <c r="P18" i="5" s="1"/>
  <c r="P98" i="5" a="1"/>
  <c r="P98" i="5" s="1"/>
  <c r="P55" i="5" a="1"/>
  <c r="P55" i="5" s="1"/>
  <c r="P72" i="5" a="1"/>
  <c r="P72" i="5" s="1"/>
  <c r="P25" i="5" a="1"/>
  <c r="P25" i="5" s="1"/>
  <c r="P27" i="5" a="1"/>
  <c r="P27" i="5" s="1"/>
  <c r="P38" i="5" a="1"/>
  <c r="P38" i="5" s="1"/>
  <c r="P69" i="5" a="1"/>
  <c r="P69" i="5" s="1"/>
  <c r="P41" i="5" a="1"/>
  <c r="P41" i="5" s="1"/>
  <c r="P13" i="5" a="1"/>
  <c r="P13" i="5" s="1"/>
  <c r="P138" i="5" a="1"/>
  <c r="P138" i="5" s="1"/>
  <c r="P101" i="5" a="1"/>
  <c r="P101" i="5" s="1"/>
  <c r="P29" i="5" a="1"/>
  <c r="P29" i="5" s="1"/>
  <c r="P63" i="5" a="1"/>
  <c r="P63" i="5" s="1"/>
  <c r="P89" i="5" a="1"/>
  <c r="P89" i="5" s="1"/>
  <c r="P48" i="5" a="1"/>
  <c r="P48" i="5" s="1"/>
  <c r="P77" i="5" a="1"/>
  <c r="P77" i="5" s="1"/>
  <c r="P92" i="5" a="1"/>
  <c r="P92" i="5" s="1"/>
  <c r="P28" i="5" a="1"/>
  <c r="P28" i="5" s="1"/>
  <c r="P109" i="5" a="1"/>
  <c r="P109" i="5" s="1"/>
  <c r="P78" i="5" a="1"/>
  <c r="P78" i="5" s="1"/>
  <c r="P31" i="5" a="1"/>
  <c r="P31" i="5" s="1"/>
  <c r="P14" i="5" a="1"/>
  <c r="P14" i="5" s="1"/>
  <c r="P144" i="5" a="1"/>
  <c r="P144" i="5" s="1"/>
  <c r="P204" i="5" a="1"/>
  <c r="P204" i="5" s="1"/>
  <c r="P136" i="5" a="1"/>
  <c r="P136" i="5" s="1"/>
  <c r="P146" i="5" a="1"/>
  <c r="P146" i="5" s="1"/>
  <c r="P152" i="5" a="1"/>
  <c r="P152" i="5" s="1"/>
  <c r="P121" i="5" a="1"/>
  <c r="P121" i="5" s="1"/>
  <c r="P167" i="5" a="1"/>
  <c r="P167" i="5" s="1"/>
  <c r="P130" i="5" a="1"/>
  <c r="P130" i="5" s="1"/>
  <c r="P176" i="5" a="1"/>
  <c r="P176" i="5" s="1"/>
  <c r="P180" i="5" a="1"/>
  <c r="P180" i="5" s="1"/>
  <c r="P214" i="5" a="1"/>
  <c r="P214" i="5" s="1"/>
  <c r="P283" i="5" a="1"/>
  <c r="P283" i="5" s="1"/>
  <c r="P281" i="5" a="1"/>
  <c r="P281" i="5" s="1"/>
  <c r="P266" i="5" a="1"/>
  <c r="P266" i="5" s="1"/>
  <c r="P153" i="5" a="1"/>
  <c r="P153" i="5" s="1"/>
  <c r="P149" i="5" a="1"/>
  <c r="P149" i="5" s="1"/>
  <c r="P159" i="5" a="1"/>
  <c r="P159" i="5" s="1"/>
  <c r="P203" i="5" a="1"/>
  <c r="P203" i="5" s="1"/>
  <c r="P207" i="5" a="1"/>
  <c r="P207" i="5" s="1"/>
  <c r="P264" i="5" a="1"/>
  <c r="P264" i="5" s="1"/>
  <c r="P285" i="5" a="1"/>
  <c r="P285" i="5" s="1"/>
  <c r="P223" i="5" a="1"/>
  <c r="P223" i="5" s="1"/>
  <c r="P10" i="5" a="1"/>
  <c r="P10" i="5" s="1"/>
  <c r="P173" i="5" a="1"/>
  <c r="P173" i="5" s="1"/>
  <c r="P141" i="5" a="1"/>
  <c r="P141" i="5" s="1"/>
  <c r="P125" i="5" a="1"/>
  <c r="P125" i="5" s="1"/>
  <c r="P165" i="5" a="1"/>
  <c r="P165" i="5" s="1"/>
  <c r="P202" i="5" a="1"/>
  <c r="P202" i="5" s="1"/>
  <c r="P200" i="5" a="1"/>
  <c r="P200" i="5" s="1"/>
  <c r="P19" i="5" a="1"/>
  <c r="P19" i="5" s="1"/>
  <c r="P215" i="5" a="1"/>
  <c r="P215" i="5" s="1"/>
  <c r="P247" i="5" a="1"/>
  <c r="P247" i="5" s="1"/>
  <c r="P228" i="5" a="1"/>
  <c r="P228" i="5" s="1"/>
  <c r="P249" i="5" a="1"/>
  <c r="P249" i="5" s="1"/>
  <c r="P126" i="5" a="1"/>
  <c r="P126" i="5" s="1"/>
  <c r="P23" i="5" a="1"/>
  <c r="P23" i="5" s="1"/>
  <c r="P115" i="5" a="1"/>
  <c r="P115" i="5" s="1"/>
  <c r="P105" i="5" a="1"/>
  <c r="P105" i="5" s="1"/>
  <c r="P111" i="5" a="1"/>
  <c r="P111" i="5" s="1"/>
  <c r="P174" i="5" a="1"/>
  <c r="P174" i="5" s="1"/>
  <c r="P161" i="5" a="1"/>
  <c r="P161" i="5" s="1"/>
  <c r="P150" i="5" a="1"/>
  <c r="P150" i="5" s="1"/>
  <c r="P182" i="5" a="1"/>
  <c r="P182" i="5" s="1"/>
  <c r="P234" i="5" a="1"/>
  <c r="P234" i="5" s="1"/>
  <c r="P123" i="5" a="1"/>
  <c r="P123" i="5" s="1"/>
  <c r="P212" i="5" a="1"/>
  <c r="P212" i="5" s="1"/>
  <c r="P30" i="5" a="1"/>
  <c r="P30" i="5" s="1"/>
  <c r="P137" i="5" a="1"/>
  <c r="P137" i="5" s="1"/>
  <c r="P166" i="5" a="1"/>
  <c r="P166" i="5" s="1"/>
  <c r="P118" i="5" a="1"/>
  <c r="P118" i="5" s="1"/>
  <c r="P113" i="5" a="1"/>
  <c r="P113" i="5" s="1"/>
  <c r="P181" i="5" a="1"/>
  <c r="P181" i="5" s="1"/>
  <c r="P90" i="5" a="1"/>
  <c r="P90" i="5" s="1"/>
  <c r="P114" i="5" a="1"/>
  <c r="P114" i="5" s="1"/>
  <c r="P168" i="5" a="1"/>
  <c r="P168" i="5" s="1"/>
  <c r="P184" i="5" a="1"/>
  <c r="P184" i="5" s="1"/>
  <c r="P185" i="5" a="1"/>
  <c r="P185" i="5" s="1"/>
  <c r="P211" i="5" a="1"/>
  <c r="P211" i="5" s="1"/>
  <c r="P34" i="5" a="1"/>
  <c r="P34" i="5" s="1"/>
  <c r="P128" i="5" a="1"/>
  <c r="P128" i="5" s="1"/>
  <c r="P169" i="5" a="1"/>
  <c r="P169" i="5" s="1"/>
  <c r="P219" i="5" a="1"/>
  <c r="P219" i="5" s="1"/>
  <c r="P178" i="5" a="1"/>
  <c r="P178" i="5" s="1"/>
  <c r="P96" i="5" a="1"/>
  <c r="P96" i="5" s="1"/>
  <c r="P140" i="5" a="1"/>
  <c r="P140" i="5" s="1"/>
  <c r="P120" i="5" a="1"/>
  <c r="P120" i="5" s="1"/>
  <c r="P127" i="5" a="1"/>
  <c r="P127" i="5" s="1"/>
  <c r="P163" i="5" a="1"/>
  <c r="P163" i="5" s="1"/>
  <c r="P164" i="5" a="1"/>
  <c r="P164" i="5" s="1"/>
  <c r="P209" i="5" a="1"/>
  <c r="P209" i="5" s="1"/>
  <c r="P110" i="5" a="1"/>
  <c r="P110" i="5" s="1"/>
  <c r="P103" i="5" a="1"/>
  <c r="P103" i="5" s="1"/>
  <c r="P147" i="5" a="1"/>
  <c r="P147" i="5" s="1"/>
  <c r="P129" i="5" a="1"/>
  <c r="P129" i="5" s="1"/>
  <c r="P154" i="5" a="1"/>
  <c r="P154" i="5" s="1"/>
  <c r="P107" i="5" a="1"/>
  <c r="P107" i="5" s="1"/>
  <c r="P221" i="5" a="1"/>
  <c r="P221" i="5" s="1"/>
  <c r="P226" i="5" a="1"/>
  <c r="P226" i="5" s="1"/>
  <c r="P257" i="5" a="1"/>
  <c r="P257" i="5" s="1"/>
  <c r="P135" i="5" a="1"/>
  <c r="P135" i="5" s="1"/>
  <c r="P124" i="5" a="1"/>
  <c r="P124" i="5" s="1"/>
  <c r="P268" i="5" a="1"/>
  <c r="P268" i="5" s="1"/>
  <c r="P259" i="5" a="1"/>
  <c r="P259" i="5" s="1"/>
  <c r="P243" i="5" a="1"/>
  <c r="P243" i="5" s="1"/>
  <c r="P213" i="5" a="1"/>
  <c r="P213" i="5" s="1"/>
  <c r="P104" i="5" a="1"/>
  <c r="P104" i="5" s="1"/>
  <c r="P218" i="5" a="1"/>
  <c r="P218" i="5" s="1"/>
  <c r="P210" i="5" a="1"/>
  <c r="P210" i="5" s="1"/>
  <c r="P217" i="5" a="1"/>
  <c r="P217" i="5" s="1"/>
  <c r="P270" i="5" a="1"/>
  <c r="P270" i="5" s="1"/>
  <c r="P242" i="5" a="1"/>
  <c r="P242" i="5" s="1"/>
  <c r="P246" i="5" a="1"/>
  <c r="P246" i="5" s="1"/>
  <c r="P134" i="5" a="1"/>
  <c r="P134" i="5" s="1"/>
  <c r="P239" i="5" a="1"/>
  <c r="P239" i="5" s="1"/>
  <c r="P282" i="5" a="1"/>
  <c r="P282" i="5" s="1"/>
  <c r="P116" i="5" a="1"/>
  <c r="P116" i="5" s="1"/>
  <c r="P175" i="5" a="1"/>
  <c r="P175" i="5" s="1"/>
  <c r="P158" i="5" a="1"/>
  <c r="P158" i="5" s="1"/>
  <c r="P284" i="5" a="1"/>
  <c r="P284" i="5" s="1"/>
  <c r="P220" i="5" a="1"/>
  <c r="P220" i="5" s="1"/>
  <c r="P245" i="5" a="1"/>
  <c r="P245" i="5" s="1"/>
  <c r="P224" i="5" a="1"/>
  <c r="P224" i="5" s="1"/>
  <c r="P244" i="5" a="1"/>
  <c r="P244" i="5" s="1"/>
  <c r="P263" i="5" a="1"/>
  <c r="P263" i="5" s="1"/>
  <c r="P267" i="5" a="1"/>
  <c r="P267" i="5" s="1"/>
  <c r="P122" i="5" a="1"/>
  <c r="P122" i="5" s="1"/>
  <c r="P262" i="5" a="1"/>
  <c r="P262" i="5" s="1"/>
  <c r="P132" i="5" a="1"/>
  <c r="P132" i="5" s="1"/>
  <c r="P260" i="5" a="1"/>
  <c r="P260" i="5" s="1"/>
  <c r="P227" i="5" a="1"/>
  <c r="P227" i="5" s="1"/>
  <c r="P216" i="5" a="1"/>
  <c r="P216" i="5" s="1"/>
  <c r="P229" i="5" a="1"/>
  <c r="P229" i="5" s="1"/>
  <c r="Q26" i="5" l="1" a="1"/>
  <c r="Q26" i="5" s="1"/>
  <c r="Q272" i="5" a="1"/>
  <c r="Q272" i="5" s="1"/>
  <c r="Q274" i="5" a="1"/>
  <c r="Q274" i="5" s="1"/>
  <c r="Q275" i="5" a="1"/>
  <c r="Q275" i="5" s="1"/>
  <c r="Q271" i="5" a="1"/>
  <c r="Q271" i="5" s="1"/>
  <c r="Q279" i="5" a="1"/>
  <c r="Q279" i="5" s="1"/>
  <c r="Q273" i="5" a="1"/>
  <c r="Q273" i="5" s="1"/>
  <c r="Q277" i="5" a="1"/>
  <c r="Q277" i="5" s="1"/>
  <c r="Q276" i="5" a="1"/>
  <c r="Q276" i="5" s="1"/>
  <c r="Q280" i="5" a="1"/>
  <c r="Q280" i="5" s="1"/>
  <c r="Q278" i="5" a="1"/>
  <c r="Q278" i="5" s="1"/>
  <c r="P286" i="5"/>
  <c r="P294" i="5" s="1"/>
  <c r="O287" i="5"/>
  <c r="C9" i="7"/>
  <c r="P108" i="5"/>
  <c r="P289" i="5" s="1"/>
  <c r="P177" i="5"/>
  <c r="P290" i="5" s="1"/>
  <c r="Q198" i="5" a="1"/>
  <c r="Q198" i="5" s="1"/>
  <c r="Q193" i="5" a="1"/>
  <c r="Q193" i="5" s="1"/>
  <c r="Q199" i="5" a="1"/>
  <c r="Q199" i="5" s="1"/>
  <c r="Q195" i="5" a="1"/>
  <c r="Q195" i="5" s="1"/>
  <c r="Q197" i="5" a="1"/>
  <c r="Q197" i="5" s="1"/>
  <c r="Q191" i="5" a="1"/>
  <c r="Q191" i="5" s="1"/>
  <c r="Q188" i="5" a="1"/>
  <c r="Q188" i="5" s="1"/>
  <c r="Q196" i="5" a="1"/>
  <c r="Q196" i="5" s="1"/>
  <c r="Q190" i="5" a="1"/>
  <c r="Q190" i="5" s="1"/>
  <c r="Q187" i="5" a="1"/>
  <c r="Q187" i="5" s="1"/>
  <c r="Q192" i="5" a="1"/>
  <c r="Q192" i="5" s="1"/>
  <c r="Q194" i="5" a="1"/>
  <c r="Q194" i="5" s="1"/>
  <c r="Q189" i="5" a="1"/>
  <c r="Q189" i="5" s="1"/>
  <c r="O291" i="5"/>
  <c r="C11" i="7" s="1"/>
  <c r="P205" i="5"/>
  <c r="P291" i="5" s="1"/>
  <c r="Q231" i="5" a="1"/>
  <c r="Q231" i="5" s="1"/>
  <c r="Q230" i="5" a="1"/>
  <c r="Q230" i="5" s="1"/>
  <c r="Q232" i="5" a="1"/>
  <c r="Q232" i="5" s="1"/>
  <c r="P236" i="5"/>
  <c r="P292" i="5" s="1"/>
  <c r="Q261" i="5" a="1"/>
  <c r="Q261" i="5" s="1"/>
  <c r="Q255" i="5" a="1"/>
  <c r="Q255" i="5" s="1"/>
  <c r="Q258" i="5" a="1"/>
  <c r="Q258" i="5" s="1"/>
  <c r="Q252" i="5" a="1"/>
  <c r="Q252" i="5" s="1"/>
  <c r="Q241" i="5" a="1"/>
  <c r="Q241" i="5" s="1"/>
  <c r="Q235" i="5" a="1"/>
  <c r="Q235" i="5" s="1"/>
  <c r="Q238" i="5" a="1"/>
  <c r="Q238" i="5" s="1"/>
  <c r="Q228" i="5" a="1"/>
  <c r="Q228" i="5" s="1"/>
  <c r="Q265" i="5" a="1"/>
  <c r="Q265" i="5" s="1"/>
  <c r="Q251" i="5" a="1"/>
  <c r="Q251" i="5" s="1"/>
  <c r="Q246" i="5" a="1"/>
  <c r="Q246" i="5" s="1"/>
  <c r="Q254" i="5" a="1"/>
  <c r="Q254" i="5" s="1"/>
  <c r="Q237" i="5" a="1"/>
  <c r="Q237" i="5" s="1"/>
  <c r="Q248" i="5" a="1"/>
  <c r="Q248" i="5" s="1"/>
  <c r="Q260" i="5" a="1"/>
  <c r="Q260" i="5" s="1"/>
  <c r="Q245" i="5" a="1"/>
  <c r="Q245" i="5" s="1"/>
  <c r="Q223" i="5" a="1"/>
  <c r="Q223" i="5" s="1"/>
  <c r="Q253" i="5" a="1"/>
  <c r="Q253" i="5" s="1"/>
  <c r="Q222" i="5" a="1"/>
  <c r="Q222" i="5" s="1"/>
  <c r="Q218" i="5" a="1"/>
  <c r="Q218" i="5" s="1"/>
  <c r="Q267" i="5" a="1"/>
  <c r="Q267" i="5" s="1"/>
  <c r="Q263" i="5" a="1"/>
  <c r="Q263" i="5" s="1"/>
  <c r="Q250" i="5" a="1"/>
  <c r="Q250" i="5" s="1"/>
  <c r="Q201" i="5" a="1"/>
  <c r="Q201" i="5" s="1"/>
  <c r="Q178" i="5" a="1"/>
  <c r="Q178" i="5" s="1"/>
  <c r="Q206" i="5" a="1"/>
  <c r="Q206" i="5" s="1"/>
  <c r="Q145" i="5" a="1"/>
  <c r="Q145" i="5" s="1"/>
  <c r="Q168" i="5" a="1"/>
  <c r="Q168" i="5" s="1"/>
  <c r="Q155" i="5" a="1"/>
  <c r="Q155" i="5" s="1"/>
  <c r="Q131" i="5" a="1"/>
  <c r="Q131" i="5" s="1"/>
  <c r="Q95" i="5" a="1"/>
  <c r="Q95" i="5" s="1"/>
  <c r="Q171" i="5" a="1"/>
  <c r="Q171" i="5" s="1"/>
  <c r="Q160" i="5" a="1"/>
  <c r="Q160" i="5" s="1"/>
  <c r="Q156" i="5" a="1"/>
  <c r="Q156" i="5" s="1"/>
  <c r="Q117" i="5" a="1"/>
  <c r="Q117" i="5" s="1"/>
  <c r="Q19" i="5" a="1"/>
  <c r="Q19" i="5" s="1"/>
  <c r="Q170" i="5" a="1"/>
  <c r="Q170" i="5" s="1"/>
  <c r="Q47" i="5" a="1"/>
  <c r="Q47" i="5" s="1"/>
  <c r="Q30" i="5" a="1"/>
  <c r="Q30" i="5" s="1"/>
  <c r="Q15" i="5" a="1"/>
  <c r="Q15" i="5" s="1"/>
  <c r="Q54" i="5" a="1"/>
  <c r="Q54" i="5" s="1"/>
  <c r="Q34" i="5" a="1"/>
  <c r="Q34" i="5" s="1"/>
  <c r="Q27" i="5" a="1"/>
  <c r="Q27" i="5" s="1"/>
  <c r="Q81" i="5" a="1"/>
  <c r="Q81" i="5" s="1"/>
  <c r="R2" i="5"/>
  <c r="R11" i="5" s="1" a="1"/>
  <c r="R11" i="5" s="1"/>
  <c r="Q23" i="5" a="1"/>
  <c r="Q23" i="5" s="1"/>
  <c r="Q6" i="5" a="1"/>
  <c r="Q6" i="5" s="1"/>
  <c r="Q10" i="5" a="1"/>
  <c r="Q10" i="5" s="1"/>
  <c r="Q112" i="5" a="1"/>
  <c r="Q112" i="5" s="1"/>
  <c r="Q75" i="5" a="1"/>
  <c r="Q75" i="5" s="1"/>
  <c r="Q86" i="5" a="1"/>
  <c r="Q86" i="5" s="1"/>
  <c r="Q74" i="5" a="1"/>
  <c r="Q74" i="5" s="1"/>
  <c r="Q97" i="5" a="1"/>
  <c r="Q97" i="5" s="1"/>
  <c r="Q39" i="5" a="1"/>
  <c r="Q39" i="5" s="1"/>
  <c r="Q88" i="5" a="1"/>
  <c r="Q88" i="5" s="1"/>
  <c r="Q103" i="5" a="1"/>
  <c r="Q103" i="5" s="1"/>
  <c r="Q87" i="5" a="1"/>
  <c r="Q87" i="5" s="1"/>
  <c r="Q120" i="5" a="1"/>
  <c r="Q120" i="5" s="1"/>
  <c r="Q67" i="5" a="1"/>
  <c r="Q67" i="5" s="1"/>
  <c r="Q17" i="5" a="1"/>
  <c r="Q17" i="5" s="1"/>
  <c r="Q7" i="5" a="1"/>
  <c r="Q7" i="5" s="1"/>
  <c r="Q65" i="5" a="1"/>
  <c r="Q65" i="5" s="1"/>
  <c r="Q104" i="5" a="1"/>
  <c r="Q104" i="5" s="1"/>
  <c r="Q102" i="5" a="1"/>
  <c r="Q102" i="5" s="1"/>
  <c r="Q71" i="5" a="1"/>
  <c r="Q71" i="5" s="1"/>
  <c r="Q59" i="5" a="1"/>
  <c r="Q59" i="5" s="1"/>
  <c r="Q8" i="5" a="1"/>
  <c r="Q8" i="5" s="1"/>
  <c r="Q45" i="5" a="1"/>
  <c r="Q45" i="5" s="1"/>
  <c r="Q83" i="5" a="1"/>
  <c r="Q83" i="5" s="1"/>
  <c r="Q32" i="5" a="1"/>
  <c r="Q32" i="5" s="1"/>
  <c r="Q84" i="5" a="1"/>
  <c r="Q84" i="5" s="1"/>
  <c r="Q58" i="5" a="1"/>
  <c r="Q58" i="5" s="1"/>
  <c r="Q138" i="5" a="1"/>
  <c r="Q138" i="5" s="1"/>
  <c r="Q35" i="5" a="1"/>
  <c r="Q35" i="5" s="1"/>
  <c r="Q72" i="5" a="1"/>
  <c r="Q72" i="5" s="1"/>
  <c r="Q80" i="5" a="1"/>
  <c r="Q80" i="5" s="1"/>
  <c r="Q91" i="5" a="1"/>
  <c r="Q91" i="5" s="1"/>
  <c r="Q24" i="5" a="1"/>
  <c r="Q24" i="5" s="1"/>
  <c r="Q172" i="5" a="1"/>
  <c r="Q172" i="5" s="1"/>
  <c r="Q29" i="5" a="1"/>
  <c r="Q29" i="5" s="1"/>
  <c r="Q62" i="5" a="1"/>
  <c r="Q62" i="5" s="1"/>
  <c r="Q85" i="5" a="1"/>
  <c r="Q85" i="5" s="1"/>
  <c r="Q52" i="5" a="1"/>
  <c r="Q52" i="5" s="1"/>
  <c r="Q70" i="5" a="1"/>
  <c r="Q70" i="5" s="1"/>
  <c r="Q99" i="5" a="1"/>
  <c r="Q99" i="5" s="1"/>
  <c r="Q94" i="5" a="1"/>
  <c r="Q94" i="5" s="1"/>
  <c r="Q18" i="5" a="1"/>
  <c r="Q18" i="5" s="1"/>
  <c r="Q89" i="5" a="1"/>
  <c r="Q89" i="5" s="1"/>
  <c r="Q142" i="5" a="1"/>
  <c r="Q142" i="5" s="1"/>
  <c r="Q107" i="5" a="1"/>
  <c r="Q107" i="5" s="1"/>
  <c r="Q64" i="5" a="1"/>
  <c r="Q64" i="5" s="1"/>
  <c r="Q76" i="5" a="1"/>
  <c r="Q76" i="5" s="1"/>
  <c r="Q36" i="5" a="1"/>
  <c r="Q36" i="5" s="1"/>
  <c r="Q33" i="5" a="1"/>
  <c r="Q33" i="5" s="1"/>
  <c r="Q21" i="5" a="1"/>
  <c r="Q21" i="5" s="1"/>
  <c r="Q25" i="5" a="1"/>
  <c r="Q25" i="5" s="1"/>
  <c r="Q38" i="5" a="1"/>
  <c r="Q38" i="5" s="1"/>
  <c r="Q9" i="5" a="1"/>
  <c r="Q9" i="5" s="1"/>
  <c r="Q73" i="5" a="1"/>
  <c r="Q73" i="5" s="1"/>
  <c r="Q101" i="5" a="1"/>
  <c r="Q101" i="5" s="1"/>
  <c r="Q22" i="5" a="1"/>
  <c r="Q22" i="5" s="1"/>
  <c r="Q53" i="5" a="1"/>
  <c r="Q53" i="5" s="1"/>
  <c r="Q66" i="5" a="1"/>
  <c r="Q66" i="5" s="1"/>
  <c r="Q16" i="5" a="1"/>
  <c r="Q16" i="5" s="1"/>
  <c r="Q55" i="5" a="1"/>
  <c r="Q55" i="5" s="1"/>
  <c r="Q28" i="5" a="1"/>
  <c r="Q28" i="5" s="1"/>
  <c r="Q69" i="5" a="1"/>
  <c r="Q69" i="5" s="1"/>
  <c r="Q43" i="5" a="1"/>
  <c r="Q43" i="5" s="1"/>
  <c r="Q48" i="5" a="1"/>
  <c r="Q48" i="5" s="1"/>
  <c r="Q20" i="5" a="1"/>
  <c r="Q20" i="5" s="1"/>
  <c r="Q44" i="5" a="1"/>
  <c r="Q44" i="5" s="1"/>
  <c r="Q42" i="5" a="1"/>
  <c r="Q42" i="5" s="1"/>
  <c r="Q13" i="5" a="1"/>
  <c r="Q13" i="5" s="1"/>
  <c r="Q63" i="5" a="1"/>
  <c r="Q63" i="5" s="1"/>
  <c r="Q57" i="5" a="1"/>
  <c r="Q57" i="5" s="1"/>
  <c r="Q77" i="5" a="1"/>
  <c r="Q77" i="5" s="1"/>
  <c r="Q92" i="5" a="1"/>
  <c r="Q92" i="5" s="1"/>
  <c r="Q41" i="5" a="1"/>
  <c r="Q41" i="5" s="1"/>
  <c r="Q109" i="5" a="1"/>
  <c r="Q109" i="5" s="1"/>
  <c r="Q78" i="5" a="1"/>
  <c r="Q78" i="5" s="1"/>
  <c r="Q130" i="5" a="1"/>
  <c r="Q130" i="5" s="1"/>
  <c r="Q46" i="5" a="1"/>
  <c r="Q46" i="5" s="1"/>
  <c r="Q12" i="5" a="1"/>
  <c r="Q12" i="5" s="1"/>
  <c r="Q82" i="5" a="1"/>
  <c r="Q82" i="5" s="1"/>
  <c r="Q151" i="5" a="1"/>
  <c r="Q151" i="5" s="1"/>
  <c r="Q31" i="5" a="1"/>
  <c r="Q31" i="5" s="1"/>
  <c r="Q51" i="5" a="1"/>
  <c r="Q51" i="5" s="1"/>
  <c r="Q37" i="5" a="1"/>
  <c r="Q37" i="5" s="1"/>
  <c r="Q14" i="5" a="1"/>
  <c r="Q14" i="5" s="1"/>
  <c r="Q106" i="5" a="1"/>
  <c r="Q106" i="5" s="1"/>
  <c r="Q56" i="5" a="1"/>
  <c r="Q56" i="5" s="1"/>
  <c r="Q153" i="5" a="1"/>
  <c r="Q153" i="5" s="1"/>
  <c r="Q149" i="5" a="1"/>
  <c r="Q149" i="5" s="1"/>
  <c r="Q68" i="5" a="1"/>
  <c r="Q68" i="5" s="1"/>
  <c r="Q122" i="5" a="1"/>
  <c r="Q122" i="5" s="1"/>
  <c r="Q113" i="5" a="1"/>
  <c r="Q113" i="5" s="1"/>
  <c r="Q150" i="5" a="1"/>
  <c r="Q150" i="5" s="1"/>
  <c r="Q200" i="5" a="1"/>
  <c r="Q200" i="5" s="1"/>
  <c r="Q49" i="5" a="1"/>
  <c r="Q49" i="5" s="1"/>
  <c r="Q173" i="5" a="1"/>
  <c r="Q173" i="5" s="1"/>
  <c r="Q141" i="5" a="1"/>
  <c r="Q141" i="5" s="1"/>
  <c r="Q154" i="5" a="1"/>
  <c r="Q154" i="5" s="1"/>
  <c r="Q119" i="5" a="1"/>
  <c r="Q119" i="5" s="1"/>
  <c r="Q202" i="5" a="1"/>
  <c r="Q202" i="5" s="1"/>
  <c r="Q162" i="5" a="1"/>
  <c r="Q162" i="5" s="1"/>
  <c r="Q212" i="5" a="1"/>
  <c r="Q212" i="5" s="1"/>
  <c r="Q284" i="5" a="1"/>
  <c r="Q284" i="5" s="1"/>
  <c r="Q270" i="5" a="1"/>
  <c r="Q270" i="5" s="1"/>
  <c r="Q247" i="5" a="1"/>
  <c r="Q247" i="5" s="1"/>
  <c r="Q269" i="5" a="1"/>
  <c r="Q269" i="5" s="1"/>
  <c r="Q98" i="5" a="1"/>
  <c r="Q98" i="5" s="1"/>
  <c r="Q211" i="5" a="1"/>
  <c r="Q211" i="5" s="1"/>
  <c r="Q186" i="5" a="1"/>
  <c r="Q186" i="5" s="1"/>
  <c r="Q100" i="5" a="1"/>
  <c r="Q100" i="5" s="1"/>
  <c r="Q115" i="5" a="1"/>
  <c r="Q115" i="5" s="1"/>
  <c r="Q105" i="5" a="1"/>
  <c r="Q105" i="5" s="1"/>
  <c r="Q146" i="5" a="1"/>
  <c r="Q146" i="5" s="1"/>
  <c r="Q126" i="5" a="1"/>
  <c r="Q126" i="5" s="1"/>
  <c r="Q174" i="5" a="1"/>
  <c r="Q174" i="5" s="1"/>
  <c r="Q161" i="5" a="1"/>
  <c r="Q161" i="5" s="1"/>
  <c r="Q163" i="5" a="1"/>
  <c r="Q163" i="5" s="1"/>
  <c r="Q182" i="5" a="1"/>
  <c r="Q182" i="5" s="1"/>
  <c r="Q181" i="5" a="1"/>
  <c r="Q181" i="5" s="1"/>
  <c r="Q234" i="5" a="1"/>
  <c r="Q234" i="5" s="1"/>
  <c r="Q242" i="5" a="1"/>
  <c r="Q242" i="5" s="1"/>
  <c r="Q79" i="5" a="1"/>
  <c r="Q79" i="5" s="1"/>
  <c r="Q132" i="5" a="1"/>
  <c r="Q132" i="5" s="1"/>
  <c r="Q133" i="5" a="1"/>
  <c r="Q133" i="5" s="1"/>
  <c r="Q215" i="5" a="1"/>
  <c r="Q215" i="5" s="1"/>
  <c r="Q216" i="5" a="1"/>
  <c r="Q216" i="5" s="1"/>
  <c r="Q169" i="5" a="1"/>
  <c r="Q169" i="5" s="1"/>
  <c r="Q139" i="5" a="1"/>
  <c r="Q139" i="5" s="1"/>
  <c r="Q204" i="5" a="1"/>
  <c r="Q204" i="5" s="1"/>
  <c r="Q50" i="5" a="1"/>
  <c r="Q50" i="5" s="1"/>
  <c r="Q137" i="5" a="1"/>
  <c r="Q137" i="5" s="1"/>
  <c r="Q147" i="5" a="1"/>
  <c r="Q147" i="5" s="1"/>
  <c r="Q209" i="5" a="1"/>
  <c r="Q209" i="5" s="1"/>
  <c r="Q184" i="5" a="1"/>
  <c r="Q184" i="5" s="1"/>
  <c r="Q157" i="5" a="1"/>
  <c r="Q157" i="5" s="1"/>
  <c r="Q128" i="5" a="1"/>
  <c r="Q128" i="5" s="1"/>
  <c r="Q219" i="5" a="1"/>
  <c r="Q219" i="5" s="1"/>
  <c r="Q140" i="5" a="1"/>
  <c r="Q140" i="5" s="1"/>
  <c r="Q164" i="5" a="1"/>
  <c r="Q164" i="5" s="1"/>
  <c r="Q180" i="5" a="1"/>
  <c r="Q180" i="5" s="1"/>
  <c r="Q207" i="5" a="1"/>
  <c r="Q207" i="5" s="1"/>
  <c r="Q60" i="5" a="1"/>
  <c r="Q60" i="5" s="1"/>
  <c r="Q93" i="5" a="1"/>
  <c r="Q93" i="5" s="1"/>
  <c r="Q110" i="5" a="1"/>
  <c r="Q110" i="5" s="1"/>
  <c r="Q125" i="5" a="1"/>
  <c r="Q125" i="5" s="1"/>
  <c r="Q152" i="5" a="1"/>
  <c r="Q152" i="5" s="1"/>
  <c r="Q96" i="5" a="1"/>
  <c r="Q96" i="5" s="1"/>
  <c r="Q116" i="5" a="1"/>
  <c r="Q116" i="5" s="1"/>
  <c r="Q129" i="5" a="1"/>
  <c r="Q129" i="5" s="1"/>
  <c r="Q167" i="5" a="1"/>
  <c r="Q167" i="5" s="1"/>
  <c r="Q143" i="5" a="1"/>
  <c r="Q143" i="5" s="1"/>
  <c r="Q224" i="5" a="1"/>
  <c r="Q224" i="5" s="1"/>
  <c r="Q61" i="5" a="1"/>
  <c r="Q61" i="5" s="1"/>
  <c r="Q111" i="5" a="1"/>
  <c r="Q111" i="5" s="1"/>
  <c r="Q124" i="5" a="1"/>
  <c r="Q124" i="5" s="1"/>
  <c r="Q227" i="5" a="1"/>
  <c r="Q227" i="5" s="1"/>
  <c r="Q268" i="5" a="1"/>
  <c r="Q268" i="5" s="1"/>
  <c r="Q183" i="5" a="1"/>
  <c r="Q183" i="5" s="1"/>
  <c r="Q264" i="5" a="1"/>
  <c r="Q264" i="5" s="1"/>
  <c r="Q148" i="5" a="1"/>
  <c r="Q148" i="5" s="1"/>
  <c r="Q243" i="5" a="1"/>
  <c r="Q243" i="5" s="1"/>
  <c r="Q221" i="5" a="1"/>
  <c r="Q221" i="5" s="1"/>
  <c r="Q121" i="5" a="1"/>
  <c r="Q121" i="5" s="1"/>
  <c r="Q134" i="5" a="1"/>
  <c r="Q134" i="5" s="1"/>
  <c r="Q179" i="5" a="1"/>
  <c r="Q179" i="5" s="1"/>
  <c r="Q282" i="5" a="1"/>
  <c r="Q282" i="5" s="1"/>
  <c r="Q176" i="5" a="1"/>
  <c r="Q176" i="5" s="1"/>
  <c r="Q239" i="5" a="1"/>
  <c r="Q239" i="5" s="1"/>
  <c r="Q259" i="5" a="1"/>
  <c r="Q259" i="5" s="1"/>
  <c r="Q135" i="5" a="1"/>
  <c r="Q135" i="5" s="1"/>
  <c r="Q175" i="5" a="1"/>
  <c r="Q175" i="5" s="1"/>
  <c r="Q123" i="5" a="1"/>
  <c r="Q123" i="5" s="1"/>
  <c r="Q283" i="5" a="1"/>
  <c r="Q283" i="5" s="1"/>
  <c r="Q208" i="5" a="1"/>
  <c r="Q208" i="5" s="1"/>
  <c r="Q233" i="5" a="1"/>
  <c r="Q233" i="5" s="1"/>
  <c r="Q136" i="5" a="1"/>
  <c r="Q136" i="5" s="1"/>
  <c r="Q158" i="5" a="1"/>
  <c r="Q158" i="5" s="1"/>
  <c r="Q244" i="5" a="1"/>
  <c r="Q244" i="5" s="1"/>
  <c r="Q281" i="5" a="1"/>
  <c r="Q281" i="5" s="1"/>
  <c r="Q185" i="5" a="1"/>
  <c r="Q185" i="5" s="1"/>
  <c r="Q229" i="5" a="1"/>
  <c r="Q229" i="5" s="1"/>
  <c r="Q262" i="5" a="1"/>
  <c r="Q262" i="5" s="1"/>
  <c r="Q240" i="5" a="1"/>
  <c r="Q240" i="5" s="1"/>
  <c r="Q144" i="5" a="1"/>
  <c r="Q144" i="5" s="1"/>
  <c r="Q220" i="5" a="1"/>
  <c r="Q220" i="5" s="1"/>
  <c r="Q257" i="5" a="1"/>
  <c r="Q257" i="5" s="1"/>
  <c r="Q127" i="5" a="1"/>
  <c r="Q127" i="5" s="1"/>
  <c r="Q249" i="5" a="1"/>
  <c r="Q249" i="5" s="1"/>
  <c r="Q214" i="5" a="1"/>
  <c r="Q214" i="5" s="1"/>
  <c r="Q226" i="5" a="1"/>
  <c r="Q226" i="5" s="1"/>
  <c r="Q114" i="5" a="1"/>
  <c r="Q114" i="5" s="1"/>
  <c r="Q165" i="5" a="1"/>
  <c r="Q165" i="5" s="1"/>
  <c r="Q213" i="5" a="1"/>
  <c r="Q213" i="5" s="1"/>
  <c r="Q159" i="5" a="1"/>
  <c r="Q159" i="5" s="1"/>
  <c r="Q166" i="5" a="1"/>
  <c r="Q166" i="5" s="1"/>
  <c r="Q203" i="5" a="1"/>
  <c r="Q203" i="5" s="1"/>
  <c r="Q285" i="5" a="1"/>
  <c r="Q285" i="5" s="1"/>
  <c r="Q266" i="5" a="1"/>
  <c r="Q266" i="5" s="1"/>
  <c r="Q40" i="5" a="1"/>
  <c r="Q40" i="5" s="1"/>
  <c r="Q118" i="5" a="1"/>
  <c r="Q118" i="5" s="1"/>
  <c r="Q210" i="5" a="1"/>
  <c r="Q210" i="5" s="1"/>
  <c r="Q217" i="5" a="1"/>
  <c r="Q217" i="5" s="1"/>
  <c r="Q90" i="5" a="1"/>
  <c r="Q90" i="5" s="1"/>
  <c r="Q225" i="5" a="1"/>
  <c r="Q225" i="5" s="1"/>
  <c r="P256" i="5"/>
  <c r="P293" i="5" s="1"/>
  <c r="P287" i="5" l="1"/>
  <c r="R26" i="5" a="1"/>
  <c r="R26" i="5" s="1"/>
  <c r="R271" i="5" a="1"/>
  <c r="R271" i="5" s="1"/>
  <c r="R279" i="5" a="1"/>
  <c r="R279" i="5" s="1"/>
  <c r="R272" i="5" a="1"/>
  <c r="R272" i="5" s="1"/>
  <c r="R278" i="5" a="1"/>
  <c r="R278" i="5" s="1"/>
  <c r="R275" i="5" a="1"/>
  <c r="R275" i="5" s="1"/>
  <c r="R276" i="5" a="1"/>
  <c r="R276" i="5" s="1"/>
  <c r="R277" i="5" a="1"/>
  <c r="R277" i="5" s="1"/>
  <c r="R280" i="5" a="1"/>
  <c r="R280" i="5" s="1"/>
  <c r="R274" i="5" a="1"/>
  <c r="R274" i="5" s="1"/>
  <c r="R273" i="5" a="1"/>
  <c r="R273" i="5" s="1"/>
  <c r="C16" i="7"/>
  <c r="Q286" i="5"/>
  <c r="Q294" i="5" s="1"/>
  <c r="O296" i="5"/>
  <c r="P296" i="5"/>
  <c r="Q108" i="5"/>
  <c r="Q289" i="5" s="1"/>
  <c r="Q177" i="5"/>
  <c r="Q290" i="5" s="1"/>
  <c r="R195" i="5" a="1"/>
  <c r="R195" i="5" s="1"/>
  <c r="R188" i="5" a="1"/>
  <c r="R188" i="5" s="1"/>
  <c r="R189" i="5" a="1"/>
  <c r="R189" i="5" s="1"/>
  <c r="R196" i="5" a="1"/>
  <c r="R196" i="5" s="1"/>
  <c r="R194" i="5" a="1"/>
  <c r="R194" i="5" s="1"/>
  <c r="R198" i="5" a="1"/>
  <c r="R198" i="5" s="1"/>
  <c r="R191" i="5" a="1"/>
  <c r="R191" i="5" s="1"/>
  <c r="R192" i="5" a="1"/>
  <c r="R192" i="5" s="1"/>
  <c r="R199" i="5" a="1"/>
  <c r="R199" i="5" s="1"/>
  <c r="R193" i="5" a="1"/>
  <c r="R193" i="5" s="1"/>
  <c r="R197" i="5" a="1"/>
  <c r="R197" i="5" s="1"/>
  <c r="R190" i="5" a="1"/>
  <c r="R190" i="5" s="1"/>
  <c r="R187" i="5" a="1"/>
  <c r="R187" i="5" s="1"/>
  <c r="Q205" i="5"/>
  <c r="Q291" i="5" s="1"/>
  <c r="R231" i="5" a="1"/>
  <c r="R231" i="5" s="1"/>
  <c r="R230" i="5" a="1"/>
  <c r="R230" i="5" s="1"/>
  <c r="R232" i="5" a="1"/>
  <c r="R232" i="5" s="1"/>
  <c r="Q236" i="5"/>
  <c r="Q292" i="5" s="1"/>
  <c r="Q256" i="5"/>
  <c r="Q293" i="5" s="1"/>
  <c r="R252" i="5" a="1"/>
  <c r="R252" i="5" s="1"/>
  <c r="R241" i="5" a="1"/>
  <c r="R241" i="5" s="1"/>
  <c r="R238" i="5" a="1"/>
  <c r="R238" i="5" s="1"/>
  <c r="R233" i="5" a="1"/>
  <c r="R233" i="5" s="1"/>
  <c r="R254" i="5" a="1"/>
  <c r="R254" i="5" s="1"/>
  <c r="R243" i="5" a="1"/>
  <c r="R243" i="5" s="1"/>
  <c r="R260" i="5" a="1"/>
  <c r="R260" i="5" s="1"/>
  <c r="R240" i="5" a="1"/>
  <c r="R240" i="5" s="1"/>
  <c r="R281" i="5" a="1"/>
  <c r="R281" i="5" s="1"/>
  <c r="R245" i="5" a="1"/>
  <c r="R245" i="5" s="1"/>
  <c r="R201" i="5" a="1"/>
  <c r="R201" i="5" s="1"/>
  <c r="R208" i="5" a="1"/>
  <c r="R208" i="5" s="1"/>
  <c r="R222" i="5" a="1"/>
  <c r="R222" i="5" s="1"/>
  <c r="R203" i="5" a="1"/>
  <c r="R203" i="5" s="1"/>
  <c r="R204" i="5" a="1"/>
  <c r="R204" i="5" s="1"/>
  <c r="R179" i="5" a="1"/>
  <c r="R179" i="5" s="1"/>
  <c r="R183" i="5" a="1"/>
  <c r="R183" i="5" s="1"/>
  <c r="R213" i="5" a="1"/>
  <c r="R213" i="5" s="1"/>
  <c r="R168" i="5" a="1"/>
  <c r="R168" i="5" s="1"/>
  <c r="R164" i="5" a="1"/>
  <c r="R164" i="5" s="1"/>
  <c r="R155" i="5" a="1"/>
  <c r="R155" i="5" s="1"/>
  <c r="R156" i="5" a="1"/>
  <c r="R156" i="5" s="1"/>
  <c r="R157" i="5" a="1"/>
  <c r="R157" i="5" s="1"/>
  <c r="R88" i="5" a="1"/>
  <c r="R88" i="5" s="1"/>
  <c r="R95" i="5" a="1"/>
  <c r="R95" i="5" s="1"/>
  <c r="R160" i="5" a="1"/>
  <c r="R160" i="5" s="1"/>
  <c r="R117" i="5" a="1"/>
  <c r="R117" i="5" s="1"/>
  <c r="R121" i="5" a="1"/>
  <c r="R121" i="5" s="1"/>
  <c r="R145" i="5" a="1"/>
  <c r="R145" i="5" s="1"/>
  <c r="R81" i="5" a="1"/>
  <c r="R81" i="5" s="1"/>
  <c r="S2" i="5"/>
  <c r="S11" i="5" s="1" a="1"/>
  <c r="S11" i="5" s="1"/>
  <c r="R6" i="5" a="1"/>
  <c r="R6" i="5" s="1"/>
  <c r="R47" i="5" a="1"/>
  <c r="R47" i="5" s="1"/>
  <c r="R75" i="5" a="1"/>
  <c r="R75" i="5" s="1"/>
  <c r="R74" i="5" a="1"/>
  <c r="R74" i="5" s="1"/>
  <c r="R97" i="5" a="1"/>
  <c r="R97" i="5" s="1"/>
  <c r="R163" i="5" a="1"/>
  <c r="R163" i="5" s="1"/>
  <c r="R61" i="5" a="1"/>
  <c r="R61" i="5" s="1"/>
  <c r="R57" i="5" a="1"/>
  <c r="R57" i="5" s="1"/>
  <c r="R50" i="5" a="1"/>
  <c r="R50" i="5" s="1"/>
  <c r="R103" i="5" a="1"/>
  <c r="R103" i="5" s="1"/>
  <c r="R120" i="5" a="1"/>
  <c r="R120" i="5" s="1"/>
  <c r="R123" i="5" a="1"/>
  <c r="R123" i="5" s="1"/>
  <c r="R56" i="5" a="1"/>
  <c r="R56" i="5" s="1"/>
  <c r="R8" i="5" a="1"/>
  <c r="R8" i="5" s="1"/>
  <c r="R102" i="5" a="1"/>
  <c r="R102" i="5" s="1"/>
  <c r="R90" i="5" a="1"/>
  <c r="R90" i="5" s="1"/>
  <c r="R89" i="5" a="1"/>
  <c r="R89" i="5" s="1"/>
  <c r="R71" i="5" a="1"/>
  <c r="R71" i="5" s="1"/>
  <c r="R17" i="5" a="1"/>
  <c r="R17" i="5" s="1"/>
  <c r="R113" i="5" a="1"/>
  <c r="R113" i="5" s="1"/>
  <c r="R49" i="5" a="1"/>
  <c r="R49" i="5" s="1"/>
  <c r="R80" i="5" a="1"/>
  <c r="R80" i="5" s="1"/>
  <c r="R44" i="5" a="1"/>
  <c r="R44" i="5" s="1"/>
  <c r="R70" i="5" a="1"/>
  <c r="R70" i="5" s="1"/>
  <c r="R110" i="5" a="1"/>
  <c r="R110" i="5" s="1"/>
  <c r="R151" i="5" a="1"/>
  <c r="R151" i="5" s="1"/>
  <c r="R31" i="5" a="1"/>
  <c r="R31" i="5" s="1"/>
  <c r="R62" i="5" a="1"/>
  <c r="R62" i="5" s="1"/>
  <c r="R41" i="5" a="1"/>
  <c r="R41" i="5" s="1"/>
  <c r="R172" i="5" a="1"/>
  <c r="R172" i="5" s="1"/>
  <c r="R87" i="5" a="1"/>
  <c r="R87" i="5" s="1"/>
  <c r="R85" i="5" a="1"/>
  <c r="R85" i="5" s="1"/>
  <c r="R18" i="5" a="1"/>
  <c r="R18" i="5" s="1"/>
  <c r="R35" i="5" a="1"/>
  <c r="R35" i="5" s="1"/>
  <c r="R77" i="5" a="1"/>
  <c r="R77" i="5" s="1"/>
  <c r="R32" i="5" a="1"/>
  <c r="R32" i="5" s="1"/>
  <c r="R36" i="5" a="1"/>
  <c r="R36" i="5" s="1"/>
  <c r="R94" i="5" a="1"/>
  <c r="R94" i="5" s="1"/>
  <c r="R22" i="5" a="1"/>
  <c r="R22" i="5" s="1"/>
  <c r="R21" i="5" a="1"/>
  <c r="R21" i="5" s="1"/>
  <c r="R52" i="5" a="1"/>
  <c r="R52" i="5" s="1"/>
  <c r="R25" i="5" a="1"/>
  <c r="R25" i="5" s="1"/>
  <c r="R142" i="5" a="1"/>
  <c r="R142" i="5" s="1"/>
  <c r="R99" i="5" a="1"/>
  <c r="R99" i="5" s="1"/>
  <c r="R76" i="5" a="1"/>
  <c r="R76" i="5" s="1"/>
  <c r="R33" i="5" a="1"/>
  <c r="R33" i="5" s="1"/>
  <c r="R107" i="5" a="1"/>
  <c r="R107" i="5" s="1"/>
  <c r="R55" i="5" a="1"/>
  <c r="R55" i="5" s="1"/>
  <c r="R28" i="5" a="1"/>
  <c r="R28" i="5" s="1"/>
  <c r="R64" i="5" a="1"/>
  <c r="R64" i="5" s="1"/>
  <c r="R29" i="5" a="1"/>
  <c r="R29" i="5" s="1"/>
  <c r="R9" i="5" a="1"/>
  <c r="R9" i="5" s="1"/>
  <c r="R46" i="5" a="1"/>
  <c r="R46" i="5" s="1"/>
  <c r="R66" i="5" a="1"/>
  <c r="R66" i="5" s="1"/>
  <c r="R67" i="5" a="1"/>
  <c r="R67" i="5" s="1"/>
  <c r="R39" i="5" a="1"/>
  <c r="R39" i="5" s="1"/>
  <c r="R69" i="5" a="1"/>
  <c r="R69" i="5" s="1"/>
  <c r="R42" i="5" a="1"/>
  <c r="R42" i="5" s="1"/>
  <c r="R53" i="5" a="1"/>
  <c r="R53" i="5" s="1"/>
  <c r="R24" i="5" a="1"/>
  <c r="R24" i="5" s="1"/>
  <c r="R73" i="5" a="1"/>
  <c r="R73" i="5" s="1"/>
  <c r="R84" i="5" a="1"/>
  <c r="R84" i="5" s="1"/>
  <c r="R101" i="5" a="1"/>
  <c r="R101" i="5" s="1"/>
  <c r="R48" i="5" a="1"/>
  <c r="R48" i="5" s="1"/>
  <c r="R38" i="5" a="1"/>
  <c r="R38" i="5" s="1"/>
  <c r="R20" i="5" a="1"/>
  <c r="R20" i="5" s="1"/>
  <c r="R153" i="5" a="1"/>
  <c r="R153" i="5" s="1"/>
  <c r="R63" i="5" a="1"/>
  <c r="R63" i="5" s="1"/>
  <c r="R91" i="5" a="1"/>
  <c r="R91" i="5" s="1"/>
  <c r="R37" i="5" a="1"/>
  <c r="R37" i="5" s="1"/>
  <c r="R7" i="5" a="1"/>
  <c r="R7" i="5" s="1"/>
  <c r="R109" i="5" a="1"/>
  <c r="R109" i="5" s="1"/>
  <c r="R78" i="5" a="1"/>
  <c r="R78" i="5" s="1"/>
  <c r="R92" i="5" a="1"/>
  <c r="R92" i="5" s="1"/>
  <c r="R45" i="5" a="1"/>
  <c r="R45" i="5" s="1"/>
  <c r="R51" i="5" a="1"/>
  <c r="R51" i="5" s="1"/>
  <c r="R130" i="5" a="1"/>
  <c r="R130" i="5" s="1"/>
  <c r="R16" i="5" a="1"/>
  <c r="R16" i="5" s="1"/>
  <c r="R72" i="5" a="1"/>
  <c r="R72" i="5" s="1"/>
  <c r="R14" i="5" a="1"/>
  <c r="R14" i="5" s="1"/>
  <c r="R13" i="5" a="1"/>
  <c r="R13" i="5" s="1"/>
  <c r="R106" i="5" a="1"/>
  <c r="R106" i="5" s="1"/>
  <c r="R58" i="5" a="1"/>
  <c r="R58" i="5" s="1"/>
  <c r="R83" i="5" a="1"/>
  <c r="R83" i="5" s="1"/>
  <c r="R138" i="5" a="1"/>
  <c r="R138" i="5" s="1"/>
  <c r="R60" i="5" a="1"/>
  <c r="R60" i="5" s="1"/>
  <c r="R12" i="5" a="1"/>
  <c r="R12" i="5" s="1"/>
  <c r="R65" i="5" a="1"/>
  <c r="R65" i="5" s="1"/>
  <c r="R23" i="5" a="1"/>
  <c r="R23" i="5" s="1"/>
  <c r="R141" i="5" a="1"/>
  <c r="R141" i="5" s="1"/>
  <c r="R174" i="5" a="1"/>
  <c r="R174" i="5" s="1"/>
  <c r="R215" i="5" a="1"/>
  <c r="R215" i="5" s="1"/>
  <c r="R98" i="5" a="1"/>
  <c r="R98" i="5" s="1"/>
  <c r="R115" i="5" a="1"/>
  <c r="R115" i="5" s="1"/>
  <c r="R59" i="5" a="1"/>
  <c r="R59" i="5" s="1"/>
  <c r="R125" i="5" a="1"/>
  <c r="R125" i="5" s="1"/>
  <c r="R211" i="5" a="1"/>
  <c r="R211" i="5" s="1"/>
  <c r="R210" i="5" a="1"/>
  <c r="R210" i="5" s="1"/>
  <c r="R167" i="5" a="1"/>
  <c r="R167" i="5" s="1"/>
  <c r="R270" i="5" a="1"/>
  <c r="R270" i="5" s="1"/>
  <c r="R268" i="5" a="1"/>
  <c r="R268" i="5" s="1"/>
  <c r="R221" i="5" a="1"/>
  <c r="R221" i="5" s="1"/>
  <c r="R206" i="5" a="1"/>
  <c r="R206" i="5" s="1"/>
  <c r="R249" i="5" a="1"/>
  <c r="R249" i="5" s="1"/>
  <c r="R127" i="5" a="1"/>
  <c r="R127" i="5" s="1"/>
  <c r="R100" i="5" a="1"/>
  <c r="R100" i="5" s="1"/>
  <c r="R128" i="5" a="1"/>
  <c r="R128" i="5" s="1"/>
  <c r="R105" i="5" a="1"/>
  <c r="R105" i="5" s="1"/>
  <c r="R126" i="5" a="1"/>
  <c r="R126" i="5" s="1"/>
  <c r="R161" i="5" a="1"/>
  <c r="R161" i="5" s="1"/>
  <c r="R182" i="5" a="1"/>
  <c r="R182" i="5" s="1"/>
  <c r="R180" i="5" a="1"/>
  <c r="R180" i="5" s="1"/>
  <c r="R184" i="5" a="1"/>
  <c r="R184" i="5" s="1"/>
  <c r="R234" i="5" a="1"/>
  <c r="R234" i="5" s="1"/>
  <c r="R79" i="5" a="1"/>
  <c r="R79" i="5" s="1"/>
  <c r="R132" i="5" a="1"/>
  <c r="R132" i="5" s="1"/>
  <c r="R133" i="5" a="1"/>
  <c r="R133" i="5" s="1"/>
  <c r="R170" i="5" a="1"/>
  <c r="R170" i="5" s="1"/>
  <c r="R219" i="5" a="1"/>
  <c r="R219" i="5" s="1"/>
  <c r="R216" i="5" a="1"/>
  <c r="R216" i="5" s="1"/>
  <c r="R27" i="5" a="1"/>
  <c r="R27" i="5" s="1"/>
  <c r="R139" i="5" a="1"/>
  <c r="R139" i="5" s="1"/>
  <c r="R176" i="5" a="1"/>
  <c r="R176" i="5" s="1"/>
  <c r="R224" i="5" a="1"/>
  <c r="R224" i="5" s="1"/>
  <c r="R54" i="5" a="1"/>
  <c r="R54" i="5" s="1"/>
  <c r="R147" i="5" a="1"/>
  <c r="R147" i="5" s="1"/>
  <c r="R118" i="5" a="1"/>
  <c r="R118" i="5" s="1"/>
  <c r="R169" i="5" a="1"/>
  <c r="R169" i="5" s="1"/>
  <c r="R159" i="5" a="1"/>
  <c r="R159" i="5" s="1"/>
  <c r="R131" i="5" a="1"/>
  <c r="R131" i="5" s="1"/>
  <c r="R82" i="5" a="1"/>
  <c r="R82" i="5" s="1"/>
  <c r="R34" i="5" a="1"/>
  <c r="R34" i="5" s="1"/>
  <c r="R137" i="5" a="1"/>
  <c r="R137" i="5" s="1"/>
  <c r="R173" i="5" a="1"/>
  <c r="R173" i="5" s="1"/>
  <c r="R112" i="5" a="1"/>
  <c r="R112" i="5" s="1"/>
  <c r="R15" i="5" a="1"/>
  <c r="R15" i="5" s="1"/>
  <c r="R119" i="5" a="1"/>
  <c r="R119" i="5" s="1"/>
  <c r="R181" i="5" a="1"/>
  <c r="R181" i="5" s="1"/>
  <c r="R214" i="5" a="1"/>
  <c r="R214" i="5" s="1"/>
  <c r="R140" i="5" a="1"/>
  <c r="R140" i="5" s="1"/>
  <c r="R152" i="5" a="1"/>
  <c r="R152" i="5" s="1"/>
  <c r="R207" i="5" a="1"/>
  <c r="R207" i="5" s="1"/>
  <c r="R93" i="5" a="1"/>
  <c r="R93" i="5" s="1"/>
  <c r="R149" i="5" a="1"/>
  <c r="R149" i="5" s="1"/>
  <c r="R116" i="5" a="1"/>
  <c r="R116" i="5" s="1"/>
  <c r="R19" i="5" a="1"/>
  <c r="R19" i="5" s="1"/>
  <c r="R146" i="5" a="1"/>
  <c r="R146" i="5" s="1"/>
  <c r="R143" i="5" a="1"/>
  <c r="R143" i="5" s="1"/>
  <c r="R209" i="5" a="1"/>
  <c r="R209" i="5" s="1"/>
  <c r="R104" i="5" a="1"/>
  <c r="R104" i="5" s="1"/>
  <c r="R96" i="5" a="1"/>
  <c r="R96" i="5" s="1"/>
  <c r="R111" i="5" a="1"/>
  <c r="R111" i="5" s="1"/>
  <c r="R129" i="5" a="1"/>
  <c r="R129" i="5" s="1"/>
  <c r="R178" i="5" a="1"/>
  <c r="R178" i="5" s="1"/>
  <c r="R148" i="5" a="1"/>
  <c r="R148" i="5" s="1"/>
  <c r="R86" i="5" a="1"/>
  <c r="R86" i="5" s="1"/>
  <c r="R175" i="5" a="1"/>
  <c r="R175" i="5" s="1"/>
  <c r="R158" i="5" a="1"/>
  <c r="R158" i="5" s="1"/>
  <c r="R124" i="5" a="1"/>
  <c r="R124" i="5" s="1"/>
  <c r="R227" i="5" a="1"/>
  <c r="R227" i="5" s="1"/>
  <c r="R30" i="5" a="1"/>
  <c r="R30" i="5" s="1"/>
  <c r="R166" i="5" a="1"/>
  <c r="R166" i="5" s="1"/>
  <c r="R122" i="5" a="1"/>
  <c r="R122" i="5" s="1"/>
  <c r="R134" i="5" a="1"/>
  <c r="R134" i="5" s="1"/>
  <c r="R165" i="5" a="1"/>
  <c r="R165" i="5" s="1"/>
  <c r="R217" i="5" a="1"/>
  <c r="R217" i="5" s="1"/>
  <c r="R257" i="5" a="1"/>
  <c r="R257" i="5" s="1"/>
  <c r="R223" i="5" a="1"/>
  <c r="R223" i="5" s="1"/>
  <c r="R202" i="5" a="1"/>
  <c r="R202" i="5" s="1"/>
  <c r="R186" i="5" a="1"/>
  <c r="R186" i="5" s="1"/>
  <c r="R228" i="5" a="1"/>
  <c r="R228" i="5" s="1"/>
  <c r="R266" i="5" a="1"/>
  <c r="R266" i="5" s="1"/>
  <c r="R162" i="5" a="1"/>
  <c r="R162" i="5" s="1"/>
  <c r="R239" i="5" a="1"/>
  <c r="R239" i="5" s="1"/>
  <c r="R68" i="5" a="1"/>
  <c r="R68" i="5" s="1"/>
  <c r="R225" i="5" a="1"/>
  <c r="R225" i="5" s="1"/>
  <c r="R247" i="5" a="1"/>
  <c r="R247" i="5" s="1"/>
  <c r="R282" i="5" a="1"/>
  <c r="R282" i="5" s="1"/>
  <c r="R250" i="5" a="1"/>
  <c r="R250" i="5" s="1"/>
  <c r="R10" i="5" a="1"/>
  <c r="R10" i="5" s="1"/>
  <c r="R150" i="5" a="1"/>
  <c r="R150" i="5" s="1"/>
  <c r="R229" i="5" a="1"/>
  <c r="R229" i="5" s="1"/>
  <c r="R255" i="5" a="1"/>
  <c r="R255" i="5" s="1"/>
  <c r="R259" i="5" a="1"/>
  <c r="R259" i="5" s="1"/>
  <c r="R269" i="5" a="1"/>
  <c r="R269" i="5" s="1"/>
  <c r="R261" i="5" a="1"/>
  <c r="R261" i="5" s="1"/>
  <c r="R135" i="5" a="1"/>
  <c r="R135" i="5" s="1"/>
  <c r="R200" i="5" a="1"/>
  <c r="R200" i="5" s="1"/>
  <c r="R242" i="5" a="1"/>
  <c r="R242" i="5" s="1"/>
  <c r="R136" i="5" a="1"/>
  <c r="R136" i="5" s="1"/>
  <c r="R171" i="5" a="1"/>
  <c r="R171" i="5" s="1"/>
  <c r="R220" i="5" a="1"/>
  <c r="R220" i="5" s="1"/>
  <c r="R244" i="5" a="1"/>
  <c r="R244" i="5" s="1"/>
  <c r="R248" i="5" a="1"/>
  <c r="R248" i="5" s="1"/>
  <c r="R258" i="5" a="1"/>
  <c r="R258" i="5" s="1"/>
  <c r="R237" i="5" a="1"/>
  <c r="R237" i="5" s="1"/>
  <c r="R185" i="5" a="1"/>
  <c r="R185" i="5" s="1"/>
  <c r="R262" i="5" a="1"/>
  <c r="R262" i="5" s="1"/>
  <c r="R283" i="5" a="1"/>
  <c r="R283" i="5" s="1"/>
  <c r="R43" i="5" a="1"/>
  <c r="R43" i="5" s="1"/>
  <c r="R114" i="5" a="1"/>
  <c r="R114" i="5" s="1"/>
  <c r="R154" i="5" a="1"/>
  <c r="R154" i="5" s="1"/>
  <c r="R285" i="5" a="1"/>
  <c r="R285" i="5" s="1"/>
  <c r="R253" i="5" a="1"/>
  <c r="R253" i="5" s="1"/>
  <c r="R264" i="5" a="1"/>
  <c r="R264" i="5" s="1"/>
  <c r="R246" i="5" a="1"/>
  <c r="R246" i="5" s="1"/>
  <c r="R212" i="5" a="1"/>
  <c r="R212" i="5" s="1"/>
  <c r="R226" i="5" a="1"/>
  <c r="R226" i="5" s="1"/>
  <c r="R251" i="5" a="1"/>
  <c r="R251" i="5" s="1"/>
  <c r="R263" i="5" a="1"/>
  <c r="R263" i="5" s="1"/>
  <c r="R265" i="5" a="1"/>
  <c r="R265" i="5" s="1"/>
  <c r="R218" i="5" a="1"/>
  <c r="R218" i="5" s="1"/>
  <c r="R235" i="5" a="1"/>
  <c r="R235" i="5" s="1"/>
  <c r="R144" i="5" a="1"/>
  <c r="R144" i="5" s="1"/>
  <c r="R284" i="5" a="1"/>
  <c r="R284" i="5" s="1"/>
  <c r="R40" i="5" a="1"/>
  <c r="R40" i="5" s="1"/>
  <c r="R267" i="5" a="1"/>
  <c r="R267" i="5" s="1"/>
  <c r="Q287" i="5" l="1"/>
  <c r="S26" i="5" a="1"/>
  <c r="S26" i="5" s="1"/>
  <c r="S279" i="5" a="1"/>
  <c r="S279" i="5" s="1"/>
  <c r="S273" i="5" a="1"/>
  <c r="S273" i="5" s="1"/>
  <c r="S278" i="5" a="1"/>
  <c r="S278" i="5" s="1"/>
  <c r="S274" i="5" a="1"/>
  <c r="S274" i="5" s="1"/>
  <c r="S276" i="5" a="1"/>
  <c r="S276" i="5" s="1"/>
  <c r="S271" i="5" a="1"/>
  <c r="S271" i="5" s="1"/>
  <c r="S275" i="5" a="1"/>
  <c r="S275" i="5" s="1"/>
  <c r="S277" i="5" a="1"/>
  <c r="S277" i="5" s="1"/>
  <c r="S280" i="5" a="1"/>
  <c r="S280" i="5" s="1"/>
  <c r="S272" i="5" a="1"/>
  <c r="S272" i="5" s="1"/>
  <c r="R286" i="5"/>
  <c r="R294" i="5" s="1"/>
  <c r="Q296" i="5"/>
  <c r="R108" i="5"/>
  <c r="R289" i="5" s="1"/>
  <c r="R177" i="5"/>
  <c r="R290" i="5" s="1"/>
  <c r="S190" i="5" a="1"/>
  <c r="S190" i="5" s="1"/>
  <c r="S189" i="5" a="1"/>
  <c r="S189" i="5" s="1"/>
  <c r="S198" i="5" a="1"/>
  <c r="S198" i="5" s="1"/>
  <c r="S191" i="5" a="1"/>
  <c r="S191" i="5" s="1"/>
  <c r="S199" i="5" a="1"/>
  <c r="S199" i="5" s="1"/>
  <c r="S197" i="5" a="1"/>
  <c r="S197" i="5" s="1"/>
  <c r="S192" i="5" a="1"/>
  <c r="S192" i="5" s="1"/>
  <c r="S187" i="5" a="1"/>
  <c r="S187" i="5" s="1"/>
  <c r="S194" i="5" a="1"/>
  <c r="S194" i="5" s="1"/>
  <c r="S193" i="5" a="1"/>
  <c r="S193" i="5" s="1"/>
  <c r="S195" i="5" a="1"/>
  <c r="S195" i="5" s="1"/>
  <c r="S196" i="5" a="1"/>
  <c r="S196" i="5" s="1"/>
  <c r="S188" i="5" a="1"/>
  <c r="S188" i="5" s="1"/>
  <c r="R205" i="5"/>
  <c r="R291" i="5" s="1"/>
  <c r="S230" i="5" a="1"/>
  <c r="S230" i="5" s="1"/>
  <c r="S232" i="5" a="1"/>
  <c r="S232" i="5" s="1"/>
  <c r="S231" i="5" a="1"/>
  <c r="S231" i="5" s="1"/>
  <c r="R236" i="5"/>
  <c r="R292" i="5" s="1"/>
  <c r="S255" i="5" a="1"/>
  <c r="S255" i="5" s="1"/>
  <c r="S235" i="5" a="1"/>
  <c r="S235" i="5" s="1"/>
  <c r="S254" i="5" a="1"/>
  <c r="S254" i="5" s="1"/>
  <c r="S282" i="5" a="1"/>
  <c r="S282" i="5" s="1"/>
  <c r="S260" i="5" a="1"/>
  <c r="S260" i="5" s="1"/>
  <c r="S281" i="5" a="1"/>
  <c r="S281" i="5" s="1"/>
  <c r="S261" i="5" a="1"/>
  <c r="S261" i="5" s="1"/>
  <c r="S250" i="5" a="1"/>
  <c r="S250" i="5" s="1"/>
  <c r="S237" i="5" a="1"/>
  <c r="S237" i="5" s="1"/>
  <c r="S225" i="5" a="1"/>
  <c r="S225" i="5" s="1"/>
  <c r="S204" i="5" a="1"/>
  <c r="S204" i="5" s="1"/>
  <c r="S183" i="5" a="1"/>
  <c r="S183" i="5" s="1"/>
  <c r="S178" i="5" a="1"/>
  <c r="S178" i="5" s="1"/>
  <c r="S168" i="5" a="1"/>
  <c r="S168" i="5" s="1"/>
  <c r="S164" i="5" a="1"/>
  <c r="S164" i="5" s="1"/>
  <c r="S162" i="5" a="1"/>
  <c r="S162" i="5" s="1"/>
  <c r="S156" i="5" a="1"/>
  <c r="S156" i="5" s="1"/>
  <c r="S157" i="5" a="1"/>
  <c r="S157" i="5" s="1"/>
  <c r="S158" i="5" a="1"/>
  <c r="S158" i="5" s="1"/>
  <c r="S121" i="5" a="1"/>
  <c r="S121" i="5" s="1"/>
  <c r="S133" i="5" a="1"/>
  <c r="S133" i="5" s="1"/>
  <c r="S163" i="5" a="1"/>
  <c r="S163" i="5" s="1"/>
  <c r="S126" i="5" a="1"/>
  <c r="S126" i="5" s="1"/>
  <c r="S120" i="5" a="1"/>
  <c r="S120" i="5" s="1"/>
  <c r="S113" i="5" a="1"/>
  <c r="S113" i="5" s="1"/>
  <c r="T2" i="5"/>
  <c r="T11" i="5" s="1" a="1"/>
  <c r="T11" i="5" s="1"/>
  <c r="S54" i="5" a="1"/>
  <c r="S54" i="5" s="1"/>
  <c r="S75" i="5" a="1"/>
  <c r="S75" i="5" s="1"/>
  <c r="S61" i="5" a="1"/>
  <c r="S61" i="5" s="1"/>
  <c r="S118" i="5" a="1"/>
  <c r="S118" i="5" s="1"/>
  <c r="S79" i="5" a="1"/>
  <c r="S79" i="5" s="1"/>
  <c r="S49" i="5" a="1"/>
  <c r="S49" i="5" s="1"/>
  <c r="S68" i="5" a="1"/>
  <c r="S68" i="5" s="1"/>
  <c r="S67" i="5" a="1"/>
  <c r="S67" i="5" s="1"/>
  <c r="S103" i="5" a="1"/>
  <c r="S103" i="5" s="1"/>
  <c r="S87" i="5" a="1"/>
  <c r="S87" i="5" s="1"/>
  <c r="S105" i="5" a="1"/>
  <c r="S105" i="5" s="1"/>
  <c r="S71" i="5" a="1"/>
  <c r="S71" i="5" s="1"/>
  <c r="S9" i="5" a="1"/>
  <c r="S9" i="5" s="1"/>
  <c r="S90" i="5" a="1"/>
  <c r="S90" i="5" s="1"/>
  <c r="S8" i="5" a="1"/>
  <c r="S8" i="5" s="1"/>
  <c r="S33" i="5" a="1"/>
  <c r="S33" i="5" s="1"/>
  <c r="S36" i="5" a="1"/>
  <c r="S36" i="5" s="1"/>
  <c r="S111" i="5" a="1"/>
  <c r="S111" i="5" s="1"/>
  <c r="S45" i="5" a="1"/>
  <c r="S45" i="5" s="1"/>
  <c r="S59" i="5" a="1"/>
  <c r="S59" i="5" s="1"/>
  <c r="S18" i="5" a="1"/>
  <c r="S18" i="5" s="1"/>
  <c r="S98" i="5" a="1"/>
  <c r="S98" i="5" s="1"/>
  <c r="S96" i="5" a="1"/>
  <c r="S96" i="5" s="1"/>
  <c r="S14" i="5" a="1"/>
  <c r="S14" i="5" s="1"/>
  <c r="S56" i="5" a="1"/>
  <c r="S56" i="5" s="1"/>
  <c r="S7" i="5" a="1"/>
  <c r="S7" i="5" s="1"/>
  <c r="S85" i="5" a="1"/>
  <c r="S85" i="5" s="1"/>
  <c r="S25" i="5" a="1"/>
  <c r="S25" i="5" s="1"/>
  <c r="S55" i="5" a="1"/>
  <c r="S55" i="5" s="1"/>
  <c r="S22" i="5" a="1"/>
  <c r="S22" i="5" s="1"/>
  <c r="S77" i="5" a="1"/>
  <c r="S77" i="5" s="1"/>
  <c r="S94" i="5" a="1"/>
  <c r="S94" i="5" s="1"/>
  <c r="S17" i="5" a="1"/>
  <c r="S17" i="5" s="1"/>
  <c r="S13" i="5" a="1"/>
  <c r="S13" i="5" s="1"/>
  <c r="S142" i="5" a="1"/>
  <c r="S142" i="5" s="1"/>
  <c r="S28" i="5" a="1"/>
  <c r="S28" i="5" s="1"/>
  <c r="S42" i="5" a="1"/>
  <c r="S42" i="5" s="1"/>
  <c r="S24" i="5" a="1"/>
  <c r="S24" i="5" s="1"/>
  <c r="S70" i="5" a="1"/>
  <c r="S70" i="5" s="1"/>
  <c r="S99" i="5" a="1"/>
  <c r="S99" i="5" s="1"/>
  <c r="S76" i="5" a="1"/>
  <c r="S76" i="5" s="1"/>
  <c r="S12" i="5" a="1"/>
  <c r="S12" i="5" s="1"/>
  <c r="S66" i="5" a="1"/>
  <c r="S66" i="5" s="1"/>
  <c r="S48" i="5" a="1"/>
  <c r="S48" i="5" s="1"/>
  <c r="S41" i="5" a="1"/>
  <c r="S41" i="5" s="1"/>
  <c r="S73" i="5" a="1"/>
  <c r="S73" i="5" s="1"/>
  <c r="S69" i="5" a="1"/>
  <c r="S69" i="5" s="1"/>
  <c r="S104" i="5" a="1"/>
  <c r="S104" i="5" s="1"/>
  <c r="S53" i="5" a="1"/>
  <c r="S53" i="5" s="1"/>
  <c r="S84" i="5" a="1"/>
  <c r="S84" i="5" s="1"/>
  <c r="S52" i="5" a="1"/>
  <c r="S52" i="5" s="1"/>
  <c r="S31" i="5" a="1"/>
  <c r="S31" i="5" s="1"/>
  <c r="S38" i="5" a="1"/>
  <c r="S38" i="5" s="1"/>
  <c r="S101" i="5" a="1"/>
  <c r="S101" i="5" s="1"/>
  <c r="S43" i="5" a="1"/>
  <c r="S43" i="5" s="1"/>
  <c r="S20" i="5" a="1"/>
  <c r="S20" i="5" s="1"/>
  <c r="S109" i="5" a="1"/>
  <c r="S109" i="5" s="1"/>
  <c r="S63" i="5" a="1"/>
  <c r="S63" i="5" s="1"/>
  <c r="S37" i="5" a="1"/>
  <c r="S37" i="5" s="1"/>
  <c r="S78" i="5" a="1"/>
  <c r="S78" i="5" s="1"/>
  <c r="S91" i="5" a="1"/>
  <c r="S91" i="5" s="1"/>
  <c r="S51" i="5" a="1"/>
  <c r="S51" i="5" s="1"/>
  <c r="S89" i="5" a="1"/>
  <c r="S89" i="5" s="1"/>
  <c r="S16" i="5" a="1"/>
  <c r="S16" i="5" s="1"/>
  <c r="S82" i="5" a="1"/>
  <c r="S82" i="5" s="1"/>
  <c r="S64" i="5" a="1"/>
  <c r="S64" i="5" s="1"/>
  <c r="S92" i="5" a="1"/>
  <c r="S92" i="5" s="1"/>
  <c r="S35" i="5" a="1"/>
  <c r="S35" i="5" s="1"/>
  <c r="S32" i="5" a="1"/>
  <c r="S32" i="5" s="1"/>
  <c r="S130" i="5" a="1"/>
  <c r="S130" i="5" s="1"/>
  <c r="S46" i="5" a="1"/>
  <c r="S46" i="5" s="1"/>
  <c r="S58" i="5" a="1"/>
  <c r="S58" i="5" s="1"/>
  <c r="S172" i="5" a="1"/>
  <c r="S172" i="5" s="1"/>
  <c r="S106" i="5" a="1"/>
  <c r="S106" i="5" s="1"/>
  <c r="S21" i="5" a="1"/>
  <c r="S21" i="5" s="1"/>
  <c r="S44" i="5" a="1"/>
  <c r="S44" i="5" s="1"/>
  <c r="S65" i="5" a="1"/>
  <c r="S65" i="5" s="1"/>
  <c r="S80" i="5" a="1"/>
  <c r="S80" i="5" s="1"/>
  <c r="S83" i="5" a="1"/>
  <c r="S83" i="5" s="1"/>
  <c r="S138" i="5" a="1"/>
  <c r="S138" i="5" s="1"/>
  <c r="S151" i="5" a="1"/>
  <c r="S151" i="5" s="1"/>
  <c r="S29" i="5" a="1"/>
  <c r="S29" i="5" s="1"/>
  <c r="S62" i="5" a="1"/>
  <c r="S62" i="5" s="1"/>
  <c r="S72" i="5" a="1"/>
  <c r="S72" i="5" s="1"/>
  <c r="S107" i="5" a="1"/>
  <c r="S107" i="5" s="1"/>
  <c r="S81" i="5" a="1"/>
  <c r="S81" i="5" s="1"/>
  <c r="S182" i="5" a="1"/>
  <c r="S182" i="5" s="1"/>
  <c r="S127" i="5" a="1"/>
  <c r="S127" i="5" s="1"/>
  <c r="S128" i="5" a="1"/>
  <c r="S128" i="5" s="1"/>
  <c r="S27" i="5" a="1"/>
  <c r="S27" i="5" s="1"/>
  <c r="S10" i="5" a="1"/>
  <c r="S10" i="5" s="1"/>
  <c r="S145" i="5" a="1"/>
  <c r="S145" i="5" s="1"/>
  <c r="S161" i="5" a="1"/>
  <c r="S161" i="5" s="1"/>
  <c r="S88" i="5" a="1"/>
  <c r="S88" i="5" s="1"/>
  <c r="S114" i="5" a="1"/>
  <c r="S114" i="5" s="1"/>
  <c r="S125" i="5" a="1"/>
  <c r="S125" i="5" s="1"/>
  <c r="S209" i="5" a="1"/>
  <c r="S209" i="5" s="1"/>
  <c r="S184" i="5" a="1"/>
  <c r="S184" i="5" s="1"/>
  <c r="S181" i="5" a="1"/>
  <c r="S181" i="5" s="1"/>
  <c r="S216" i="5" a="1"/>
  <c r="S216" i="5" s="1"/>
  <c r="S217" i="5" a="1"/>
  <c r="S217" i="5" s="1"/>
  <c r="S242" i="5" a="1"/>
  <c r="S242" i="5" s="1"/>
  <c r="S245" i="5" a="1"/>
  <c r="S245" i="5" s="1"/>
  <c r="S47" i="5" a="1"/>
  <c r="S47" i="5" s="1"/>
  <c r="S173" i="5" a="1"/>
  <c r="S173" i="5" s="1"/>
  <c r="S169" i="5" a="1"/>
  <c r="S169" i="5" s="1"/>
  <c r="S132" i="5" a="1"/>
  <c r="S132" i="5" s="1"/>
  <c r="S140" i="5" a="1"/>
  <c r="S140" i="5" s="1"/>
  <c r="S160" i="5" a="1"/>
  <c r="S160" i="5" s="1"/>
  <c r="S176" i="5" a="1"/>
  <c r="S176" i="5" s="1"/>
  <c r="S219" i="5" a="1"/>
  <c r="S219" i="5" s="1"/>
  <c r="S266" i="5" a="1"/>
  <c r="S266" i="5" s="1"/>
  <c r="S201" i="5" a="1"/>
  <c r="S201" i="5" s="1"/>
  <c r="S115" i="5" a="1"/>
  <c r="S115" i="5" s="1"/>
  <c r="S174" i="5" a="1"/>
  <c r="S174" i="5" s="1"/>
  <c r="S139" i="5" a="1"/>
  <c r="S139" i="5" s="1"/>
  <c r="S112" i="5" a="1"/>
  <c r="S112" i="5" s="1"/>
  <c r="S180" i="5" a="1"/>
  <c r="S180" i="5" s="1"/>
  <c r="S224" i="5" a="1"/>
  <c r="S224" i="5" s="1"/>
  <c r="S203" i="5" a="1"/>
  <c r="S203" i="5" s="1"/>
  <c r="S60" i="5" a="1"/>
  <c r="S60" i="5" s="1"/>
  <c r="S30" i="5" a="1"/>
  <c r="S30" i="5" s="1"/>
  <c r="S137" i="5" a="1"/>
  <c r="S137" i="5" s="1"/>
  <c r="S102" i="5" a="1"/>
  <c r="S102" i="5" s="1"/>
  <c r="S143" i="5" a="1"/>
  <c r="S143" i="5" s="1"/>
  <c r="S155" i="5" a="1"/>
  <c r="S155" i="5" s="1"/>
  <c r="S223" i="5" a="1"/>
  <c r="S223" i="5" s="1"/>
  <c r="S119" i="5" a="1"/>
  <c r="S119" i="5" s="1"/>
  <c r="S95" i="5" a="1"/>
  <c r="S95" i="5" s="1"/>
  <c r="S154" i="5" a="1"/>
  <c r="S154" i="5" s="1"/>
  <c r="S186" i="5" a="1"/>
  <c r="S186" i="5" s="1"/>
  <c r="S175" i="5" a="1"/>
  <c r="S175" i="5" s="1"/>
  <c r="S148" i="5" a="1"/>
  <c r="S148" i="5" s="1"/>
  <c r="S93" i="5" a="1"/>
  <c r="S93" i="5" s="1"/>
  <c r="S34" i="5" a="1"/>
  <c r="S34" i="5" s="1"/>
  <c r="S40" i="5" a="1"/>
  <c r="S40" i="5" s="1"/>
  <c r="S122" i="5" a="1"/>
  <c r="S122" i="5" s="1"/>
  <c r="S144" i="5" a="1"/>
  <c r="S144" i="5" s="1"/>
  <c r="S227" i="5" a="1"/>
  <c r="S227" i="5" s="1"/>
  <c r="S215" i="5" a="1"/>
  <c r="S215" i="5" s="1"/>
  <c r="S212" i="5" a="1"/>
  <c r="S212" i="5" s="1"/>
  <c r="S116" i="5" a="1"/>
  <c r="S116" i="5" s="1"/>
  <c r="S6" i="5" a="1"/>
  <c r="S6" i="5" s="1"/>
  <c r="S131" i="5" a="1"/>
  <c r="S131" i="5" s="1"/>
  <c r="S146" i="5" a="1"/>
  <c r="S146" i="5" s="1"/>
  <c r="S50" i="5" a="1"/>
  <c r="S50" i="5" s="1"/>
  <c r="S86" i="5" a="1"/>
  <c r="S86" i="5" s="1"/>
  <c r="S97" i="5" a="1"/>
  <c r="S97" i="5" s="1"/>
  <c r="S166" i="5" a="1"/>
  <c r="S166" i="5" s="1"/>
  <c r="S117" i="5" a="1"/>
  <c r="S117" i="5" s="1"/>
  <c r="S129" i="5" a="1"/>
  <c r="S129" i="5" s="1"/>
  <c r="S124" i="5" a="1"/>
  <c r="S124" i="5" s="1"/>
  <c r="S165" i="5" a="1"/>
  <c r="S165" i="5" s="1"/>
  <c r="S136" i="5" a="1"/>
  <c r="S136" i="5" s="1"/>
  <c r="S147" i="5" a="1"/>
  <c r="S147" i="5" s="1"/>
  <c r="S167" i="5" a="1"/>
  <c r="S167" i="5" s="1"/>
  <c r="S110" i="5" a="1"/>
  <c r="S110" i="5" s="1"/>
  <c r="S15" i="5" a="1"/>
  <c r="S15" i="5" s="1"/>
  <c r="S134" i="5" a="1"/>
  <c r="S134" i="5" s="1"/>
  <c r="S57" i="5" a="1"/>
  <c r="S57" i="5" s="1"/>
  <c r="S39" i="5" a="1"/>
  <c r="S39" i="5" s="1"/>
  <c r="S19" i="5" a="1"/>
  <c r="S19" i="5" s="1"/>
  <c r="S159" i="5" a="1"/>
  <c r="S159" i="5" s="1"/>
  <c r="S150" i="5" a="1"/>
  <c r="S150" i="5" s="1"/>
  <c r="S171" i="5" a="1"/>
  <c r="S171" i="5" s="1"/>
  <c r="S170" i="5" a="1"/>
  <c r="S170" i="5" s="1"/>
  <c r="S214" i="5" a="1"/>
  <c r="S214" i="5" s="1"/>
  <c r="S152" i="5" a="1"/>
  <c r="S152" i="5" s="1"/>
  <c r="S247" i="5" a="1"/>
  <c r="S247" i="5" s="1"/>
  <c r="S200" i="5" a="1"/>
  <c r="S200" i="5" s="1"/>
  <c r="S23" i="5" a="1"/>
  <c r="S23" i="5" s="1"/>
  <c r="S211" i="5" a="1"/>
  <c r="S211" i="5" s="1"/>
  <c r="S270" i="5" a="1"/>
  <c r="S270" i="5" s="1"/>
  <c r="S222" i="5" a="1"/>
  <c r="S222" i="5" s="1"/>
  <c r="S269" i="5" a="1"/>
  <c r="S269" i="5" s="1"/>
  <c r="S234" i="5" a="1"/>
  <c r="S234" i="5" s="1"/>
  <c r="S238" i="5" a="1"/>
  <c r="S238" i="5" s="1"/>
  <c r="S244" i="5" a="1"/>
  <c r="S244" i="5" s="1"/>
  <c r="S141" i="5" a="1"/>
  <c r="S141" i="5" s="1"/>
  <c r="S210" i="5" a="1"/>
  <c r="S210" i="5" s="1"/>
  <c r="S264" i="5" a="1"/>
  <c r="S264" i="5" s="1"/>
  <c r="S262" i="5" a="1"/>
  <c r="S262" i="5" s="1"/>
  <c r="S259" i="5" a="1"/>
  <c r="S259" i="5" s="1"/>
  <c r="S243" i="5" a="1"/>
  <c r="S243" i="5" s="1"/>
  <c r="S221" i="5" a="1"/>
  <c r="S221" i="5" s="1"/>
  <c r="S258" i="5" a="1"/>
  <c r="S258" i="5" s="1"/>
  <c r="S135" i="5" a="1"/>
  <c r="S135" i="5" s="1"/>
  <c r="S283" i="5" a="1"/>
  <c r="S283" i="5" s="1"/>
  <c r="S229" i="5" a="1"/>
  <c r="S229" i="5" s="1"/>
  <c r="S208" i="5" a="1"/>
  <c r="S208" i="5" s="1"/>
  <c r="S153" i="5" a="1"/>
  <c r="S153" i="5" s="1"/>
  <c r="S263" i="5" a="1"/>
  <c r="S263" i="5" s="1"/>
  <c r="S185" i="5" a="1"/>
  <c r="S185" i="5" s="1"/>
  <c r="S268" i="5" a="1"/>
  <c r="S268" i="5" s="1"/>
  <c r="S246" i="5" a="1"/>
  <c r="S246" i="5" s="1"/>
  <c r="S241" i="5" a="1"/>
  <c r="S241" i="5" s="1"/>
  <c r="S253" i="5" a="1"/>
  <c r="S253" i="5" s="1"/>
  <c r="S74" i="5" a="1"/>
  <c r="S74" i="5" s="1"/>
  <c r="S220" i="5" a="1"/>
  <c r="S220" i="5" s="1"/>
  <c r="S226" i="5" a="1"/>
  <c r="S226" i="5" s="1"/>
  <c r="S257" i="5" a="1"/>
  <c r="S257" i="5" s="1"/>
  <c r="S240" i="5" a="1"/>
  <c r="S240" i="5" s="1"/>
  <c r="S207" i="5" a="1"/>
  <c r="S207" i="5" s="1"/>
  <c r="S233" i="5" a="1"/>
  <c r="S233" i="5" s="1"/>
  <c r="S149" i="5" a="1"/>
  <c r="S149" i="5" s="1"/>
  <c r="S206" i="5" a="1"/>
  <c r="S206" i="5" s="1"/>
  <c r="S251" i="5" a="1"/>
  <c r="S251" i="5" s="1"/>
  <c r="S252" i="5" a="1"/>
  <c r="S252" i="5" s="1"/>
  <c r="S228" i="5" a="1"/>
  <c r="S228" i="5" s="1"/>
  <c r="S248" i="5" a="1"/>
  <c r="S248" i="5" s="1"/>
  <c r="S265" i="5" a="1"/>
  <c r="S265" i="5" s="1"/>
  <c r="S213" i="5" a="1"/>
  <c r="S213" i="5" s="1"/>
  <c r="S100" i="5" a="1"/>
  <c r="S100" i="5" s="1"/>
  <c r="S284" i="5" a="1"/>
  <c r="S284" i="5" s="1"/>
  <c r="S179" i="5" a="1"/>
  <c r="S179" i="5" s="1"/>
  <c r="S218" i="5" a="1"/>
  <c r="S218" i="5" s="1"/>
  <c r="S239" i="5" a="1"/>
  <c r="S239" i="5" s="1"/>
  <c r="S123" i="5" a="1"/>
  <c r="S123" i="5" s="1"/>
  <c r="S249" i="5" a="1"/>
  <c r="S249" i="5" s="1"/>
  <c r="S202" i="5" a="1"/>
  <c r="S202" i="5" s="1"/>
  <c r="S285" i="5" a="1"/>
  <c r="S285" i="5" s="1"/>
  <c r="S267" i="5" a="1"/>
  <c r="S267" i="5" s="1"/>
  <c r="R256" i="5"/>
  <c r="R293" i="5" s="1"/>
  <c r="R287" i="5" l="1"/>
  <c r="T26" i="5" a="1"/>
  <c r="T26" i="5" s="1"/>
  <c r="T278" i="5" a="1"/>
  <c r="T278" i="5" s="1"/>
  <c r="T277" i="5" a="1"/>
  <c r="T277" i="5" s="1"/>
  <c r="T272" i="5" a="1"/>
  <c r="T272" i="5" s="1"/>
  <c r="T271" i="5" a="1"/>
  <c r="T271" i="5" s="1"/>
  <c r="T276" i="5" a="1"/>
  <c r="T276" i="5" s="1"/>
  <c r="T279" i="5" a="1"/>
  <c r="T279" i="5" s="1"/>
  <c r="T275" i="5" a="1"/>
  <c r="T275" i="5" s="1"/>
  <c r="T274" i="5" a="1"/>
  <c r="T274" i="5" s="1"/>
  <c r="T280" i="5" a="1"/>
  <c r="T280" i="5" s="1"/>
  <c r="T273" i="5" a="1"/>
  <c r="T273" i="5" s="1"/>
  <c r="S286" i="5"/>
  <c r="S294" i="5" s="1"/>
  <c r="R296" i="5"/>
  <c r="S108" i="5"/>
  <c r="S289" i="5" s="1"/>
  <c r="S177" i="5"/>
  <c r="S290" i="5" s="1"/>
  <c r="T196" i="5" a="1"/>
  <c r="T196" i="5" s="1"/>
  <c r="T188" i="5" a="1"/>
  <c r="T188" i="5" s="1"/>
  <c r="T193" i="5" a="1"/>
  <c r="T193" i="5" s="1"/>
  <c r="T192" i="5" a="1"/>
  <c r="T192" i="5" s="1"/>
  <c r="T189" i="5" a="1"/>
  <c r="T189" i="5" s="1"/>
  <c r="T187" i="5" a="1"/>
  <c r="T187" i="5" s="1"/>
  <c r="T194" i="5" a="1"/>
  <c r="T194" i="5" s="1"/>
  <c r="T190" i="5" a="1"/>
  <c r="T190" i="5" s="1"/>
  <c r="T198" i="5" a="1"/>
  <c r="T198" i="5" s="1"/>
  <c r="T199" i="5" a="1"/>
  <c r="T199" i="5" s="1"/>
  <c r="T191" i="5" a="1"/>
  <c r="T191" i="5" s="1"/>
  <c r="T197" i="5" a="1"/>
  <c r="T197" i="5" s="1"/>
  <c r="T195" i="5" a="1"/>
  <c r="T195" i="5" s="1"/>
  <c r="S205" i="5"/>
  <c r="S291" i="5" s="1"/>
  <c r="T232" i="5" a="1"/>
  <c r="T232" i="5" s="1"/>
  <c r="T231" i="5" a="1"/>
  <c r="T231" i="5" s="1"/>
  <c r="T230" i="5" a="1"/>
  <c r="T230" i="5" s="1"/>
  <c r="S236" i="5"/>
  <c r="S292" i="5" s="1"/>
  <c r="T255" i="5" a="1"/>
  <c r="T255" i="5" s="1"/>
  <c r="T258" i="5" a="1"/>
  <c r="T258" i="5" s="1"/>
  <c r="T282" i="5" a="1"/>
  <c r="T282" i="5" s="1"/>
  <c r="T260" i="5" a="1"/>
  <c r="T260" i="5" s="1"/>
  <c r="T237" i="5" a="1"/>
  <c r="T237" i="5" s="1"/>
  <c r="T253" i="5" a="1"/>
  <c r="T253" i="5" s="1"/>
  <c r="T245" i="5" a="1"/>
  <c r="T245" i="5" s="1"/>
  <c r="T263" i="5" a="1"/>
  <c r="T263" i="5" s="1"/>
  <c r="T250" i="5" a="1"/>
  <c r="T250" i="5" s="1"/>
  <c r="T281" i="5" a="1"/>
  <c r="T281" i="5" s="1"/>
  <c r="T252" i="5" a="1"/>
  <c r="T252" i="5" s="1"/>
  <c r="T261" i="5" a="1"/>
  <c r="T261" i="5" s="1"/>
  <c r="T226" i="5" a="1"/>
  <c r="T226" i="5" s="1"/>
  <c r="T247" i="5" a="1"/>
  <c r="T247" i="5" s="1"/>
  <c r="T201" i="5" a="1"/>
  <c r="T201" i="5" s="1"/>
  <c r="T183" i="5" a="1"/>
  <c r="T183" i="5" s="1"/>
  <c r="T221" i="5" a="1"/>
  <c r="T221" i="5" s="1"/>
  <c r="T210" i="5" a="1"/>
  <c r="T210" i="5" s="1"/>
  <c r="T186" i="5" a="1"/>
  <c r="T186" i="5" s="1"/>
  <c r="T185" i="5" a="1"/>
  <c r="T185" i="5" s="1"/>
  <c r="T181" i="5" a="1"/>
  <c r="T181" i="5" s="1"/>
  <c r="T176" i="5" a="1"/>
  <c r="T176" i="5" s="1"/>
  <c r="T131" i="5" a="1"/>
  <c r="T131" i="5" s="1"/>
  <c r="T150" i="5" a="1"/>
  <c r="T150" i="5" s="1"/>
  <c r="T119" i="5" a="1"/>
  <c r="T119" i="5" s="1"/>
  <c r="T133" i="5" a="1"/>
  <c r="T133" i="5" s="1"/>
  <c r="T126" i="5" a="1"/>
  <c r="T126" i="5" s="1"/>
  <c r="T132" i="5" a="1"/>
  <c r="T132" i="5" s="1"/>
  <c r="T112" i="5" a="1"/>
  <c r="T112" i="5" s="1"/>
  <c r="T81" i="5" a="1"/>
  <c r="T81" i="5" s="1"/>
  <c r="T6" i="5" a="1"/>
  <c r="T6" i="5" s="1"/>
  <c r="U2" i="5"/>
  <c r="U11" i="5" s="1" a="1"/>
  <c r="U11" i="5" s="1"/>
  <c r="T86" i="5" a="1"/>
  <c r="T86" i="5" s="1"/>
  <c r="T103" i="5" a="1"/>
  <c r="T103" i="5" s="1"/>
  <c r="T87" i="5" a="1"/>
  <c r="T87" i="5" s="1"/>
  <c r="T114" i="5" a="1"/>
  <c r="T114" i="5" s="1"/>
  <c r="T93" i="5" a="1"/>
  <c r="T93" i="5" s="1"/>
  <c r="T161" i="5" a="1"/>
  <c r="T161" i="5" s="1"/>
  <c r="T63" i="5" a="1"/>
  <c r="T63" i="5" s="1"/>
  <c r="T18" i="5" a="1"/>
  <c r="T18" i="5" s="1"/>
  <c r="T100" i="5" a="1"/>
  <c r="T100" i="5" s="1"/>
  <c r="T40" i="5" a="1"/>
  <c r="T40" i="5" s="1"/>
  <c r="T36" i="5" a="1"/>
  <c r="T36" i="5" s="1"/>
  <c r="T98" i="5" a="1"/>
  <c r="T98" i="5" s="1"/>
  <c r="T33" i="5" a="1"/>
  <c r="T33" i="5" s="1"/>
  <c r="T96" i="5" a="1"/>
  <c r="T96" i="5" s="1"/>
  <c r="T14" i="5" a="1"/>
  <c r="T14" i="5" s="1"/>
  <c r="T9" i="5" a="1"/>
  <c r="T9" i="5" s="1"/>
  <c r="T70" i="5" a="1"/>
  <c r="T70" i="5" s="1"/>
  <c r="T44" i="5" a="1"/>
  <c r="T44" i="5" s="1"/>
  <c r="T35" i="5" a="1"/>
  <c r="T35" i="5" s="1"/>
  <c r="T24" i="5" a="1"/>
  <c r="T24" i="5" s="1"/>
  <c r="T8" i="5" a="1"/>
  <c r="T8" i="5" s="1"/>
  <c r="T94" i="5" a="1"/>
  <c r="T94" i="5" s="1"/>
  <c r="T21" i="5" a="1"/>
  <c r="T21" i="5" s="1"/>
  <c r="T66" i="5" a="1"/>
  <c r="T66" i="5" s="1"/>
  <c r="T105" i="5" a="1"/>
  <c r="T105" i="5" s="1"/>
  <c r="T127" i="5" a="1"/>
  <c r="T127" i="5" s="1"/>
  <c r="T28" i="5" a="1"/>
  <c r="T28" i="5" s="1"/>
  <c r="T142" i="5" a="1"/>
  <c r="T142" i="5" s="1"/>
  <c r="T73" i="5" a="1"/>
  <c r="T73" i="5" s="1"/>
  <c r="T76" i="5" a="1"/>
  <c r="T76" i="5" s="1"/>
  <c r="T59" i="5" a="1"/>
  <c r="T59" i="5" s="1"/>
  <c r="T52" i="5" a="1"/>
  <c r="T52" i="5" s="1"/>
  <c r="T55" i="5" a="1"/>
  <c r="T55" i="5" s="1"/>
  <c r="T64" i="5" a="1"/>
  <c r="T64" i="5" s="1"/>
  <c r="T99" i="5" a="1"/>
  <c r="T99" i="5" s="1"/>
  <c r="T69" i="5" a="1"/>
  <c r="T69" i="5" s="1"/>
  <c r="T90" i="5" a="1"/>
  <c r="T90" i="5" s="1"/>
  <c r="T58" i="5" a="1"/>
  <c r="T58" i="5" s="1"/>
  <c r="T53" i="5" a="1"/>
  <c r="T53" i="5" s="1"/>
  <c r="T37" i="5" a="1"/>
  <c r="T37" i="5" s="1"/>
  <c r="T84" i="5" a="1"/>
  <c r="T84" i="5" s="1"/>
  <c r="T17" i="5" a="1"/>
  <c r="T17" i="5" s="1"/>
  <c r="T22" i="5" a="1"/>
  <c r="T22" i="5" s="1"/>
  <c r="T65" i="5" a="1"/>
  <c r="T65" i="5" s="1"/>
  <c r="T153" i="5" a="1"/>
  <c r="T153" i="5" s="1"/>
  <c r="T109" i="5" a="1"/>
  <c r="T109" i="5" s="1"/>
  <c r="T31" i="5" a="1"/>
  <c r="T31" i="5" s="1"/>
  <c r="T7" i="5" a="1"/>
  <c r="T7" i="5" s="1"/>
  <c r="T20" i="5" a="1"/>
  <c r="T20" i="5" s="1"/>
  <c r="T101" i="5" a="1"/>
  <c r="T101" i="5" s="1"/>
  <c r="T56" i="5" a="1"/>
  <c r="T56" i="5" s="1"/>
  <c r="T16" i="5" a="1"/>
  <c r="T16" i="5" s="1"/>
  <c r="T51" i="5" a="1"/>
  <c r="T51" i="5" s="1"/>
  <c r="T46" i="5" a="1"/>
  <c r="T46" i="5" s="1"/>
  <c r="T82" i="5" a="1"/>
  <c r="T82" i="5" s="1"/>
  <c r="T78" i="5" a="1"/>
  <c r="T78" i="5" s="1"/>
  <c r="T89" i="5" a="1"/>
  <c r="T89" i="5" s="1"/>
  <c r="T12" i="5" a="1"/>
  <c r="T12" i="5" s="1"/>
  <c r="T13" i="5" a="1"/>
  <c r="T13" i="5" s="1"/>
  <c r="T29" i="5" a="1"/>
  <c r="T29" i="5" s="1"/>
  <c r="T92" i="5" a="1"/>
  <c r="T92" i="5" s="1"/>
  <c r="T38" i="5" a="1"/>
  <c r="T38" i="5" s="1"/>
  <c r="T42" i="5" a="1"/>
  <c r="T42" i="5" s="1"/>
  <c r="T130" i="5" a="1"/>
  <c r="T130" i="5" s="1"/>
  <c r="T74" i="5" a="1"/>
  <c r="T74" i="5" s="1"/>
  <c r="T25" i="5" a="1"/>
  <c r="T25" i="5" s="1"/>
  <c r="T151" i="5" a="1"/>
  <c r="T151" i="5" s="1"/>
  <c r="T75" i="5" a="1"/>
  <c r="T75" i="5" s="1"/>
  <c r="T48" i="5" a="1"/>
  <c r="T48" i="5" s="1"/>
  <c r="T106" i="5" a="1"/>
  <c r="T106" i="5" s="1"/>
  <c r="T172" i="5" a="1"/>
  <c r="T172" i="5" s="1"/>
  <c r="T62" i="5" a="1"/>
  <c r="T62" i="5" s="1"/>
  <c r="T83" i="5" a="1"/>
  <c r="T83" i="5" s="1"/>
  <c r="T79" i="5" a="1"/>
  <c r="T79" i="5" s="1"/>
  <c r="T80" i="5" a="1"/>
  <c r="T80" i="5" s="1"/>
  <c r="T138" i="5" a="1"/>
  <c r="T138" i="5" s="1"/>
  <c r="T72" i="5" a="1"/>
  <c r="T72" i="5" s="1"/>
  <c r="T91" i="5" a="1"/>
  <c r="T91" i="5" s="1"/>
  <c r="T32" i="5" a="1"/>
  <c r="T32" i="5" s="1"/>
  <c r="T77" i="5" a="1"/>
  <c r="T77" i="5" s="1"/>
  <c r="T41" i="5" a="1"/>
  <c r="T41" i="5" s="1"/>
  <c r="T85" i="5" a="1"/>
  <c r="T85" i="5" s="1"/>
  <c r="T45" i="5" a="1"/>
  <c r="T45" i="5" s="1"/>
  <c r="T115" i="5" a="1"/>
  <c r="T115" i="5" s="1"/>
  <c r="T174" i="5" a="1"/>
  <c r="T174" i="5" s="1"/>
  <c r="T209" i="5" a="1"/>
  <c r="T209" i="5" s="1"/>
  <c r="T184" i="5" a="1"/>
  <c r="T184" i="5" s="1"/>
  <c r="T234" i="5" a="1"/>
  <c r="T234" i="5" s="1"/>
  <c r="T71" i="5" a="1"/>
  <c r="T71" i="5" s="1"/>
  <c r="T67" i="5" a="1"/>
  <c r="T67" i="5" s="1"/>
  <c r="T68" i="5" a="1"/>
  <c r="T68" i="5" s="1"/>
  <c r="T107" i="5" a="1"/>
  <c r="T107" i="5" s="1"/>
  <c r="T23" i="5" a="1"/>
  <c r="T23" i="5" s="1"/>
  <c r="T173" i="5" a="1"/>
  <c r="T173" i="5" s="1"/>
  <c r="T141" i="5" a="1"/>
  <c r="T141" i="5" s="1"/>
  <c r="T164" i="5" a="1"/>
  <c r="T164" i="5" s="1"/>
  <c r="T219" i="5" a="1"/>
  <c r="T219" i="5" s="1"/>
  <c r="T246" i="5" a="1"/>
  <c r="T246" i="5" s="1"/>
  <c r="T244" i="5" a="1"/>
  <c r="T244" i="5" s="1"/>
  <c r="T257" i="5" a="1"/>
  <c r="T257" i="5" s="1"/>
  <c r="T120" i="5" a="1"/>
  <c r="T120" i="5" s="1"/>
  <c r="T162" i="5" a="1"/>
  <c r="T162" i="5" s="1"/>
  <c r="T182" i="5" a="1"/>
  <c r="T182" i="5" s="1"/>
  <c r="T225" i="5" a="1"/>
  <c r="T225" i="5" s="1"/>
  <c r="T285" i="5" a="1"/>
  <c r="T285" i="5" s="1"/>
  <c r="T218" i="5" a="1"/>
  <c r="T218" i="5" s="1"/>
  <c r="T223" i="5" a="1"/>
  <c r="T223" i="5" s="1"/>
  <c r="T110" i="5" a="1"/>
  <c r="T110" i="5" s="1"/>
  <c r="T27" i="5" a="1"/>
  <c r="T27" i="5" s="1"/>
  <c r="T143" i="5" a="1"/>
  <c r="T143" i="5" s="1"/>
  <c r="T155" i="5" a="1"/>
  <c r="T155" i="5" s="1"/>
  <c r="T95" i="5" a="1"/>
  <c r="T95" i="5" s="1"/>
  <c r="T145" i="5" a="1"/>
  <c r="T145" i="5" s="1"/>
  <c r="T220" i="5" a="1"/>
  <c r="T220" i="5" s="1"/>
  <c r="T139" i="5" a="1"/>
  <c r="T139" i="5" s="1"/>
  <c r="T50" i="5" a="1"/>
  <c r="T50" i="5" s="1"/>
  <c r="T118" i="5" a="1"/>
  <c r="T118" i="5" s="1"/>
  <c r="T169" i="5" a="1"/>
  <c r="T169" i="5" s="1"/>
  <c r="T102" i="5" a="1"/>
  <c r="T102" i="5" s="1"/>
  <c r="T144" i="5" a="1"/>
  <c r="T144" i="5" s="1"/>
  <c r="T227" i="5" a="1"/>
  <c r="T227" i="5" s="1"/>
  <c r="T264" i="5" a="1"/>
  <c r="T264" i="5" s="1"/>
  <c r="T175" i="5" a="1"/>
  <c r="T175" i="5" s="1"/>
  <c r="T30" i="5" a="1"/>
  <c r="T30" i="5" s="1"/>
  <c r="T113" i="5" a="1"/>
  <c r="T113" i="5" s="1"/>
  <c r="T135" i="5" a="1"/>
  <c r="T135" i="5" s="1"/>
  <c r="T39" i="5" a="1"/>
  <c r="T39" i="5" s="1"/>
  <c r="T97" i="5" a="1"/>
  <c r="T97" i="5" s="1"/>
  <c r="T111" i="5" a="1"/>
  <c r="T111" i="5" s="1"/>
  <c r="T122" i="5" a="1"/>
  <c r="T122" i="5" s="1"/>
  <c r="T146" i="5" a="1"/>
  <c r="T146" i="5" s="1"/>
  <c r="T117" i="5" a="1"/>
  <c r="T117" i="5" s="1"/>
  <c r="T129" i="5" a="1"/>
  <c r="T129" i="5" s="1"/>
  <c r="T121" i="5" a="1"/>
  <c r="T121" i="5" s="1"/>
  <c r="T124" i="5" a="1"/>
  <c r="T124" i="5" s="1"/>
  <c r="T165" i="5" a="1"/>
  <c r="T165" i="5" s="1"/>
  <c r="T214" i="5" a="1"/>
  <c r="T214" i="5" s="1"/>
  <c r="T207" i="5" a="1"/>
  <c r="T207" i="5" s="1"/>
  <c r="T116" i="5" a="1"/>
  <c r="T116" i="5" s="1"/>
  <c r="T34" i="5" a="1"/>
  <c r="T34" i="5" s="1"/>
  <c r="T136" i="5" a="1"/>
  <c r="T136" i="5" s="1"/>
  <c r="T166" i="5" a="1"/>
  <c r="T166" i="5" s="1"/>
  <c r="T137" i="5" a="1"/>
  <c r="T137" i="5" s="1"/>
  <c r="T147" i="5" a="1"/>
  <c r="T147" i="5" s="1"/>
  <c r="T148" i="5" a="1"/>
  <c r="T148" i="5" s="1"/>
  <c r="T154" i="5" a="1"/>
  <c r="T154" i="5" s="1"/>
  <c r="T163" i="5" a="1"/>
  <c r="T163" i="5" s="1"/>
  <c r="T180" i="5" a="1"/>
  <c r="T180" i="5" s="1"/>
  <c r="T211" i="5" a="1"/>
  <c r="T211" i="5" s="1"/>
  <c r="T104" i="5" a="1"/>
  <c r="T104" i="5" s="1"/>
  <c r="T88" i="5" a="1"/>
  <c r="T88" i="5" s="1"/>
  <c r="T158" i="5" a="1"/>
  <c r="T158" i="5" s="1"/>
  <c r="T167" i="5" a="1"/>
  <c r="T167" i="5" s="1"/>
  <c r="T170" i="5" a="1"/>
  <c r="T170" i="5" s="1"/>
  <c r="T157" i="5" a="1"/>
  <c r="T157" i="5" s="1"/>
  <c r="T134" i="5" a="1"/>
  <c r="T134" i="5" s="1"/>
  <c r="T156" i="5" a="1"/>
  <c r="T156" i="5" s="1"/>
  <c r="T171" i="5" a="1"/>
  <c r="T171" i="5" s="1"/>
  <c r="T216" i="5" a="1"/>
  <c r="T216" i="5" s="1"/>
  <c r="T43" i="5" a="1"/>
  <c r="T43" i="5" s="1"/>
  <c r="T57" i="5" a="1"/>
  <c r="T57" i="5" s="1"/>
  <c r="T10" i="5" a="1"/>
  <c r="T10" i="5" s="1"/>
  <c r="T159" i="5" a="1"/>
  <c r="T159" i="5" s="1"/>
  <c r="T168" i="5" a="1"/>
  <c r="T168" i="5" s="1"/>
  <c r="T224" i="5" a="1"/>
  <c r="T224" i="5" s="1"/>
  <c r="T49" i="5" a="1"/>
  <c r="T49" i="5" s="1"/>
  <c r="T47" i="5" a="1"/>
  <c r="T47" i="5" s="1"/>
  <c r="T19" i="5" a="1"/>
  <c r="T19" i="5" s="1"/>
  <c r="T160" i="5" a="1"/>
  <c r="T160" i="5" s="1"/>
  <c r="T202" i="5" a="1"/>
  <c r="T202" i="5" s="1"/>
  <c r="T259" i="5" a="1"/>
  <c r="T259" i="5" s="1"/>
  <c r="T262" i="5" a="1"/>
  <c r="T262" i="5" s="1"/>
  <c r="T238" i="5" a="1"/>
  <c r="T238" i="5" s="1"/>
  <c r="T235" i="5" a="1"/>
  <c r="T235" i="5" s="1"/>
  <c r="T61" i="5" a="1"/>
  <c r="T61" i="5" s="1"/>
  <c r="T203" i="5" a="1"/>
  <c r="T203" i="5" s="1"/>
  <c r="T283" i="5" a="1"/>
  <c r="T283" i="5" s="1"/>
  <c r="T208" i="5" a="1"/>
  <c r="T208" i="5" s="1"/>
  <c r="T266" i="5" a="1"/>
  <c r="T266" i="5" s="1"/>
  <c r="T243" i="5" a="1"/>
  <c r="T243" i="5" s="1"/>
  <c r="T233" i="5" a="1"/>
  <c r="T233" i="5" s="1"/>
  <c r="T149" i="5" a="1"/>
  <c r="T149" i="5" s="1"/>
  <c r="T240" i="5" a="1"/>
  <c r="T240" i="5" s="1"/>
  <c r="T200" i="5" a="1"/>
  <c r="T200" i="5" s="1"/>
  <c r="T241" i="5" a="1"/>
  <c r="T241" i="5" s="1"/>
  <c r="T268" i="5" a="1"/>
  <c r="T268" i="5" s="1"/>
  <c r="T284" i="5" a="1"/>
  <c r="T284" i="5" s="1"/>
  <c r="T213" i="5" a="1"/>
  <c r="T213" i="5" s="1"/>
  <c r="T60" i="5" a="1"/>
  <c r="T60" i="5" s="1"/>
  <c r="T204" i="5" a="1"/>
  <c r="T204" i="5" s="1"/>
  <c r="T217" i="5" a="1"/>
  <c r="T217" i="5" s="1"/>
  <c r="T248" i="5" a="1"/>
  <c r="T248" i="5" s="1"/>
  <c r="T140" i="5" a="1"/>
  <c r="T140" i="5" s="1"/>
  <c r="T125" i="5" a="1"/>
  <c r="T125" i="5" s="1"/>
  <c r="T215" i="5" a="1"/>
  <c r="T215" i="5" s="1"/>
  <c r="T265" i="5" a="1"/>
  <c r="T265" i="5" s="1"/>
  <c r="T267" i="5" a="1"/>
  <c r="T267" i="5" s="1"/>
  <c r="T249" i="5" a="1"/>
  <c r="T249" i="5" s="1"/>
  <c r="T212" i="5" a="1"/>
  <c r="T212" i="5" s="1"/>
  <c r="T251" i="5" a="1"/>
  <c r="T251" i="5" s="1"/>
  <c r="T242" i="5" a="1"/>
  <c r="T242" i="5" s="1"/>
  <c r="T228" i="5" a="1"/>
  <c r="T228" i="5" s="1"/>
  <c r="T178" i="5" a="1"/>
  <c r="T178" i="5" s="1"/>
  <c r="T15" i="5" a="1"/>
  <c r="T15" i="5" s="1"/>
  <c r="T229" i="5" a="1"/>
  <c r="T229" i="5" s="1"/>
  <c r="T152" i="5" a="1"/>
  <c r="T152" i="5" s="1"/>
  <c r="T206" i="5" a="1"/>
  <c r="T206" i="5" s="1"/>
  <c r="T254" i="5" a="1"/>
  <c r="T254" i="5" s="1"/>
  <c r="T179" i="5" a="1"/>
  <c r="T179" i="5" s="1"/>
  <c r="T239" i="5" a="1"/>
  <c r="T239" i="5" s="1"/>
  <c r="T269" i="5" a="1"/>
  <c r="T269" i="5" s="1"/>
  <c r="T128" i="5" a="1"/>
  <c r="T128" i="5" s="1"/>
  <c r="T123" i="5" a="1"/>
  <c r="T123" i="5" s="1"/>
  <c r="T54" i="5" a="1"/>
  <c r="T54" i="5" s="1"/>
  <c r="T270" i="5" a="1"/>
  <c r="T270" i="5" s="1"/>
  <c r="T222" i="5" a="1"/>
  <c r="T222" i="5" s="1"/>
  <c r="S256" i="5"/>
  <c r="S293" i="5" s="1"/>
  <c r="U26" i="5" l="1" a="1"/>
  <c r="U26" i="5" s="1"/>
  <c r="U279" i="5" a="1"/>
  <c r="U279" i="5" s="1"/>
  <c r="U275" i="5" a="1"/>
  <c r="U275" i="5" s="1"/>
  <c r="U277" i="5" a="1"/>
  <c r="U277" i="5" s="1"/>
  <c r="U276" i="5" a="1"/>
  <c r="U276" i="5" s="1"/>
  <c r="U274" i="5" a="1"/>
  <c r="U274" i="5" s="1"/>
  <c r="U278" i="5" a="1"/>
  <c r="U278" i="5" s="1"/>
  <c r="U271" i="5" a="1"/>
  <c r="U271" i="5" s="1"/>
  <c r="U272" i="5" a="1"/>
  <c r="U272" i="5" s="1"/>
  <c r="U280" i="5" a="1"/>
  <c r="U280" i="5" s="1"/>
  <c r="U273" i="5" a="1"/>
  <c r="U273" i="5" s="1"/>
  <c r="S287" i="5"/>
  <c r="T286" i="5"/>
  <c r="T294" i="5" s="1"/>
  <c r="S296" i="5"/>
  <c r="T108" i="5"/>
  <c r="T289" i="5" s="1"/>
  <c r="T177" i="5"/>
  <c r="T290" i="5" s="1"/>
  <c r="D10" i="7" s="1"/>
  <c r="U191" i="5" a="1"/>
  <c r="U191" i="5" s="1"/>
  <c r="U198" i="5" a="1"/>
  <c r="U198" i="5" s="1"/>
  <c r="U190" i="5" a="1"/>
  <c r="U190" i="5" s="1"/>
  <c r="U194" i="5" a="1"/>
  <c r="U194" i="5" s="1"/>
  <c r="U199" i="5" a="1"/>
  <c r="U199" i="5" s="1"/>
  <c r="U197" i="5" a="1"/>
  <c r="U197" i="5" s="1"/>
  <c r="U187" i="5" a="1"/>
  <c r="U187" i="5" s="1"/>
  <c r="U188" i="5" a="1"/>
  <c r="U188" i="5" s="1"/>
  <c r="U195" i="5" a="1"/>
  <c r="U195" i="5" s="1"/>
  <c r="U192" i="5" a="1"/>
  <c r="U192" i="5" s="1"/>
  <c r="U196" i="5" a="1"/>
  <c r="U196" i="5" s="1"/>
  <c r="U189" i="5" a="1"/>
  <c r="U189" i="5" s="1"/>
  <c r="U193" i="5" a="1"/>
  <c r="U193" i="5" s="1"/>
  <c r="T205" i="5"/>
  <c r="T291" i="5" s="1"/>
  <c r="D11" i="7" s="1"/>
  <c r="U232" i="5" a="1"/>
  <c r="U232" i="5" s="1"/>
  <c r="U230" i="5" a="1"/>
  <c r="U230" i="5" s="1"/>
  <c r="U231" i="5" a="1"/>
  <c r="U231" i="5" s="1"/>
  <c r="T236" i="5"/>
  <c r="T292" i="5" s="1"/>
  <c r="D12" i="7" s="1"/>
  <c r="T256" i="5"/>
  <c r="T293" i="5" s="1"/>
  <c r="D13" i="7" s="1"/>
  <c r="U261" i="5" a="1"/>
  <c r="U261" i="5" s="1"/>
  <c r="U237" i="5" a="1"/>
  <c r="U237" i="5" s="1"/>
  <c r="U265" i="5" a="1"/>
  <c r="U265" i="5" s="1"/>
  <c r="U253" i="5" a="1"/>
  <c r="U253" i="5" s="1"/>
  <c r="U245" i="5" a="1"/>
  <c r="U245" i="5" s="1"/>
  <c r="U263" i="5" a="1"/>
  <c r="U263" i="5" s="1"/>
  <c r="U250" i="5" a="1"/>
  <c r="U250" i="5" s="1"/>
  <c r="U235" i="5" a="1"/>
  <c r="U235" i="5" s="1"/>
  <c r="U228" i="5" a="1"/>
  <c r="U228" i="5" s="1"/>
  <c r="U252" i="5" a="1"/>
  <c r="U252" i="5" s="1"/>
  <c r="U226" i="5" a="1"/>
  <c r="U226" i="5" s="1"/>
  <c r="U222" i="5" a="1"/>
  <c r="U222" i="5" s="1"/>
  <c r="U255" i="5" a="1"/>
  <c r="U255" i="5" s="1"/>
  <c r="U247" i="5" a="1"/>
  <c r="U247" i="5" s="1"/>
  <c r="U244" i="5" a="1"/>
  <c r="U244" i="5" s="1"/>
  <c r="U221" i="5" a="1"/>
  <c r="U221" i="5" s="1"/>
  <c r="U284" i="5" a="1"/>
  <c r="U284" i="5" s="1"/>
  <c r="U241" i="5" a="1"/>
  <c r="U241" i="5" s="1"/>
  <c r="U214" i="5" a="1"/>
  <c r="U214" i="5" s="1"/>
  <c r="U206" i="5" a="1"/>
  <c r="U206" i="5" s="1"/>
  <c r="U181" i="5" a="1"/>
  <c r="U181" i="5" s="1"/>
  <c r="U162" i="5" a="1"/>
  <c r="U162" i="5" s="1"/>
  <c r="U156" i="5" a="1"/>
  <c r="U156" i="5" s="1"/>
  <c r="U143" i="5" a="1"/>
  <c r="U143" i="5" s="1"/>
  <c r="U139" i="5" a="1"/>
  <c r="U139" i="5" s="1"/>
  <c r="U157" i="5" a="1"/>
  <c r="U157" i="5" s="1"/>
  <c r="U150" i="5" a="1"/>
  <c r="U150" i="5" s="1"/>
  <c r="U119" i="5" a="1"/>
  <c r="U119" i="5" s="1"/>
  <c r="U124" i="5" a="1"/>
  <c r="U124" i="5" s="1"/>
  <c r="U129" i="5" a="1"/>
  <c r="U129" i="5" s="1"/>
  <c r="U112" i="5" a="1"/>
  <c r="U112" i="5" s="1"/>
  <c r="U132" i="5" a="1"/>
  <c r="U132" i="5" s="1"/>
  <c r="U161" i="5" a="1"/>
  <c r="U161" i="5" s="1"/>
  <c r="U79" i="5" a="1"/>
  <c r="U79" i="5" s="1"/>
  <c r="U74" i="5" a="1"/>
  <c r="U74" i="5" s="1"/>
  <c r="U103" i="5" a="1"/>
  <c r="U103" i="5" s="1"/>
  <c r="U131" i="5" a="1"/>
  <c r="U131" i="5" s="1"/>
  <c r="U105" i="5" a="1"/>
  <c r="U105" i="5" s="1"/>
  <c r="U88" i="5" a="1"/>
  <c r="U88" i="5" s="1"/>
  <c r="U95" i="5" a="1"/>
  <c r="U95" i="5" s="1"/>
  <c r="U23" i="5" a="1"/>
  <c r="U23" i="5" s="1"/>
  <c r="U51" i="5" a="1"/>
  <c r="U51" i="5" s="1"/>
  <c r="U27" i="5" a="1"/>
  <c r="U27" i="5" s="1"/>
  <c r="U10" i="5" a="1"/>
  <c r="U10" i="5" s="1"/>
  <c r="U19" i="5" a="1"/>
  <c r="U19" i="5" s="1"/>
  <c r="U40" i="5" a="1"/>
  <c r="U40" i="5" s="1"/>
  <c r="U70" i="5" a="1"/>
  <c r="U70" i="5" s="1"/>
  <c r="U94" i="5" a="1"/>
  <c r="U94" i="5" s="1"/>
  <c r="U100" i="5" a="1"/>
  <c r="U100" i="5" s="1"/>
  <c r="U81" i="5" a="1"/>
  <c r="U81" i="5" s="1"/>
  <c r="U75" i="5" a="1"/>
  <c r="U75" i="5" s="1"/>
  <c r="V2" i="5"/>
  <c r="V11" i="5" s="1" a="1"/>
  <c r="V11" i="5" s="1"/>
  <c r="U77" i="5" a="1"/>
  <c r="U77" i="5" s="1"/>
  <c r="U125" i="5" a="1"/>
  <c r="U125" i="5" s="1"/>
  <c r="U98" i="5" a="1"/>
  <c r="U98" i="5" s="1"/>
  <c r="U30" i="5" a="1"/>
  <c r="U30" i="5" s="1"/>
  <c r="U9" i="5" a="1"/>
  <c r="U9" i="5" s="1"/>
  <c r="U96" i="5" a="1"/>
  <c r="U96" i="5" s="1"/>
  <c r="U34" i="5" a="1"/>
  <c r="U34" i="5" s="1"/>
  <c r="U6" i="5" a="1"/>
  <c r="U6" i="5" s="1"/>
  <c r="U15" i="5" a="1"/>
  <c r="U15" i="5" s="1"/>
  <c r="U36" i="5" a="1"/>
  <c r="U36" i="5" s="1"/>
  <c r="U44" i="5" a="1"/>
  <c r="U44" i="5" s="1"/>
  <c r="U62" i="5" a="1"/>
  <c r="U62" i="5" s="1"/>
  <c r="U64" i="5" a="1"/>
  <c r="U64" i="5" s="1"/>
  <c r="U33" i="5" a="1"/>
  <c r="U33" i="5" s="1"/>
  <c r="U43" i="5" a="1"/>
  <c r="U43" i="5" s="1"/>
  <c r="U104" i="5" a="1"/>
  <c r="U104" i="5" s="1"/>
  <c r="U52" i="5" a="1"/>
  <c r="U52" i="5" s="1"/>
  <c r="U13" i="5" a="1"/>
  <c r="U13" i="5" s="1"/>
  <c r="U172" i="5" a="1"/>
  <c r="U172" i="5" s="1"/>
  <c r="U153" i="5" a="1"/>
  <c r="U153" i="5" s="1"/>
  <c r="U91" i="5" a="1"/>
  <c r="U91" i="5" s="1"/>
  <c r="U37" i="5" a="1"/>
  <c r="U37" i="5" s="1"/>
  <c r="U65" i="5" a="1"/>
  <c r="U65" i="5" s="1"/>
  <c r="U55" i="5" a="1"/>
  <c r="U55" i="5" s="1"/>
  <c r="U84" i="5" a="1"/>
  <c r="U84" i="5" s="1"/>
  <c r="U56" i="5" a="1"/>
  <c r="U56" i="5" s="1"/>
  <c r="U16" i="5" a="1"/>
  <c r="U16" i="5" s="1"/>
  <c r="U59" i="5" a="1"/>
  <c r="U59" i="5" s="1"/>
  <c r="U38" i="5" a="1"/>
  <c r="U38" i="5" s="1"/>
  <c r="U7" i="5" a="1"/>
  <c r="U7" i="5" s="1"/>
  <c r="U58" i="5" a="1"/>
  <c r="U58" i="5" s="1"/>
  <c r="U101" i="5" a="1"/>
  <c r="U101" i="5" s="1"/>
  <c r="U42" i="5" a="1"/>
  <c r="U42" i="5" s="1"/>
  <c r="U63" i="5" a="1"/>
  <c r="U63" i="5" s="1"/>
  <c r="U29" i="5" a="1"/>
  <c r="U29" i="5" s="1"/>
  <c r="U78" i="5" a="1"/>
  <c r="U78" i="5" s="1"/>
  <c r="U25" i="5" a="1"/>
  <c r="U25" i="5" s="1"/>
  <c r="U109" i="5" a="1"/>
  <c r="U109" i="5" s="1"/>
  <c r="U89" i="5" a="1"/>
  <c r="U89" i="5" s="1"/>
  <c r="U12" i="5" a="1"/>
  <c r="U12" i="5" s="1"/>
  <c r="U31" i="5" a="1"/>
  <c r="U31" i="5" s="1"/>
  <c r="U92" i="5" a="1"/>
  <c r="U92" i="5" s="1"/>
  <c r="U106" i="5" a="1"/>
  <c r="U106" i="5" s="1"/>
  <c r="U8" i="5" a="1"/>
  <c r="U8" i="5" s="1"/>
  <c r="U138" i="5" a="1"/>
  <c r="U138" i="5" s="1"/>
  <c r="U46" i="5" a="1"/>
  <c r="U46" i="5" s="1"/>
  <c r="U69" i="5" a="1"/>
  <c r="U69" i="5" s="1"/>
  <c r="U130" i="5" a="1"/>
  <c r="U130" i="5" s="1"/>
  <c r="U83" i="5" a="1"/>
  <c r="U83" i="5" s="1"/>
  <c r="U14" i="5" a="1"/>
  <c r="U14" i="5" s="1"/>
  <c r="U117" i="5" a="1"/>
  <c r="U117" i="5" s="1"/>
  <c r="U151" i="5" a="1"/>
  <c r="U151" i="5" s="1"/>
  <c r="U21" i="5" a="1"/>
  <c r="U21" i="5" s="1"/>
  <c r="U17" i="5" a="1"/>
  <c r="U17" i="5" s="1"/>
  <c r="U72" i="5" a="1"/>
  <c r="U72" i="5" s="1"/>
  <c r="U35" i="5" a="1"/>
  <c r="U35" i="5" s="1"/>
  <c r="U48" i="5" a="1"/>
  <c r="U48" i="5" s="1"/>
  <c r="U82" i="5" a="1"/>
  <c r="U82" i="5" s="1"/>
  <c r="U32" i="5" a="1"/>
  <c r="U32" i="5" s="1"/>
  <c r="U80" i="5" a="1"/>
  <c r="U80" i="5" s="1"/>
  <c r="U41" i="5" a="1"/>
  <c r="U41" i="5" s="1"/>
  <c r="U85" i="5" a="1"/>
  <c r="U85" i="5" s="1"/>
  <c r="U45" i="5" a="1"/>
  <c r="U45" i="5" s="1"/>
  <c r="U28" i="5" a="1"/>
  <c r="U28" i="5" s="1"/>
  <c r="U53" i="5" a="1"/>
  <c r="U53" i="5" s="1"/>
  <c r="U142" i="5" a="1"/>
  <c r="U142" i="5" s="1"/>
  <c r="U24" i="5" a="1"/>
  <c r="U24" i="5" s="1"/>
  <c r="U66" i="5" a="1"/>
  <c r="U66" i="5" s="1"/>
  <c r="U73" i="5" a="1"/>
  <c r="U73" i="5" s="1"/>
  <c r="U99" i="5" a="1"/>
  <c r="U99" i="5" s="1"/>
  <c r="U76" i="5" a="1"/>
  <c r="U76" i="5" s="1"/>
  <c r="U20" i="5" a="1"/>
  <c r="U20" i="5" s="1"/>
  <c r="U22" i="5" a="1"/>
  <c r="U22" i="5" s="1"/>
  <c r="U173" i="5" a="1"/>
  <c r="U173" i="5" s="1"/>
  <c r="U145" i="5" a="1"/>
  <c r="U145" i="5" s="1"/>
  <c r="U220" i="5" a="1"/>
  <c r="U220" i="5" s="1"/>
  <c r="U120" i="5" a="1"/>
  <c r="U120" i="5" s="1"/>
  <c r="U224" i="5" a="1"/>
  <c r="U224" i="5" s="1"/>
  <c r="U178" i="5" a="1"/>
  <c r="U178" i="5" s="1"/>
  <c r="U107" i="5" a="1"/>
  <c r="U107" i="5" s="1"/>
  <c r="U61" i="5" a="1"/>
  <c r="U61" i="5" s="1"/>
  <c r="U68" i="5" a="1"/>
  <c r="U68" i="5" s="1"/>
  <c r="U97" i="5" a="1"/>
  <c r="U97" i="5" s="1"/>
  <c r="U114" i="5" a="1"/>
  <c r="U114" i="5" s="1"/>
  <c r="U137" i="5" a="1"/>
  <c r="U137" i="5" s="1"/>
  <c r="U147" i="5" a="1"/>
  <c r="U147" i="5" s="1"/>
  <c r="U146" i="5" a="1"/>
  <c r="U146" i="5" s="1"/>
  <c r="U154" i="5" a="1"/>
  <c r="U154" i="5" s="1"/>
  <c r="U217" i="5" a="1"/>
  <c r="U217" i="5" s="1"/>
  <c r="U183" i="5" a="1"/>
  <c r="U183" i="5" s="1"/>
  <c r="U93" i="5" a="1"/>
  <c r="U93" i="5" s="1"/>
  <c r="U60" i="5" a="1"/>
  <c r="U60" i="5" s="1"/>
  <c r="U122" i="5" a="1"/>
  <c r="U122" i="5" s="1"/>
  <c r="U169" i="5" a="1"/>
  <c r="U169" i="5" s="1"/>
  <c r="U163" i="5" a="1"/>
  <c r="U163" i="5" s="1"/>
  <c r="U179" i="5" a="1"/>
  <c r="U179" i="5" s="1"/>
  <c r="U18" i="5" a="1"/>
  <c r="U18" i="5" s="1"/>
  <c r="U118" i="5" a="1"/>
  <c r="U118" i="5" s="1"/>
  <c r="U67" i="5" a="1"/>
  <c r="U67" i="5" s="1"/>
  <c r="U175" i="5" a="1"/>
  <c r="U175" i="5" s="1"/>
  <c r="U111" i="5" a="1"/>
  <c r="U111" i="5" s="1"/>
  <c r="U113" i="5" a="1"/>
  <c r="U113" i="5" s="1"/>
  <c r="U184" i="5" a="1"/>
  <c r="U184" i="5" s="1"/>
  <c r="U204" i="5" a="1"/>
  <c r="U204" i="5" s="1"/>
  <c r="U262" i="5" a="1"/>
  <c r="U262" i="5" s="1"/>
  <c r="U239" i="5" a="1"/>
  <c r="U239" i="5" s="1"/>
  <c r="U260" i="5" a="1"/>
  <c r="U260" i="5" s="1"/>
  <c r="U243" i="5" a="1"/>
  <c r="U243" i="5" s="1"/>
  <c r="U282" i="5" a="1"/>
  <c r="U282" i="5" s="1"/>
  <c r="U148" i="5" a="1"/>
  <c r="U148" i="5" s="1"/>
  <c r="U39" i="5" a="1"/>
  <c r="U39" i="5" s="1"/>
  <c r="U121" i="5" a="1"/>
  <c r="U121" i="5" s="1"/>
  <c r="U219" i="5" a="1"/>
  <c r="U219" i="5" s="1"/>
  <c r="U110" i="5" a="1"/>
  <c r="U110" i="5" s="1"/>
  <c r="U116" i="5" a="1"/>
  <c r="U116" i="5" s="1"/>
  <c r="U158" i="5" a="1"/>
  <c r="U158" i="5" s="1"/>
  <c r="U166" i="5" a="1"/>
  <c r="U166" i="5" s="1"/>
  <c r="U140" i="5" a="1"/>
  <c r="U140" i="5" s="1"/>
  <c r="U215" i="5" a="1"/>
  <c r="U215" i="5" s="1"/>
  <c r="U185" i="5" a="1"/>
  <c r="U185" i="5" s="1"/>
  <c r="U212" i="5" a="1"/>
  <c r="U212" i="5" s="1"/>
  <c r="U50" i="5" a="1"/>
  <c r="U50" i="5" s="1"/>
  <c r="U167" i="5" a="1"/>
  <c r="U167" i="5" s="1"/>
  <c r="U134" i="5" a="1"/>
  <c r="U134" i="5" s="1"/>
  <c r="U171" i="5" a="1"/>
  <c r="U171" i="5" s="1"/>
  <c r="U149" i="5" a="1"/>
  <c r="U149" i="5" s="1"/>
  <c r="U57" i="5" a="1"/>
  <c r="U57" i="5" s="1"/>
  <c r="U87" i="5" a="1"/>
  <c r="U87" i="5" s="1"/>
  <c r="U126" i="5" a="1"/>
  <c r="U126" i="5" s="1"/>
  <c r="U102" i="5" a="1"/>
  <c r="U102" i="5" s="1"/>
  <c r="U168" i="5" a="1"/>
  <c r="U168" i="5" s="1"/>
  <c r="U155" i="5" a="1"/>
  <c r="U155" i="5" s="1"/>
  <c r="U127" i="5" a="1"/>
  <c r="U127" i="5" s="1"/>
  <c r="U209" i="5" a="1"/>
  <c r="U209" i="5" s="1"/>
  <c r="U186" i="5" a="1"/>
  <c r="U186" i="5" s="1"/>
  <c r="U216" i="5" a="1"/>
  <c r="U216" i="5" s="1"/>
  <c r="U49" i="5" a="1"/>
  <c r="U49" i="5" s="1"/>
  <c r="U159" i="5" a="1"/>
  <c r="U159" i="5" s="1"/>
  <c r="U165" i="5" a="1"/>
  <c r="U165" i="5" s="1"/>
  <c r="U47" i="5" a="1"/>
  <c r="U47" i="5" s="1"/>
  <c r="U144" i="5" a="1"/>
  <c r="U144" i="5" s="1"/>
  <c r="U227" i="5" a="1"/>
  <c r="U227" i="5" s="1"/>
  <c r="U182" i="5" a="1"/>
  <c r="U182" i="5" s="1"/>
  <c r="U135" i="5" a="1"/>
  <c r="U135" i="5" s="1"/>
  <c r="U86" i="5" a="1"/>
  <c r="U86" i="5" s="1"/>
  <c r="U123" i="5" a="1"/>
  <c r="U123" i="5" s="1"/>
  <c r="U141" i="5" a="1"/>
  <c r="U141" i="5" s="1"/>
  <c r="U133" i="5" a="1"/>
  <c r="U133" i="5" s="1"/>
  <c r="U176" i="5" a="1"/>
  <c r="U176" i="5" s="1"/>
  <c r="U202" i="5" a="1"/>
  <c r="U202" i="5" s="1"/>
  <c r="U203" i="5" a="1"/>
  <c r="U203" i="5" s="1"/>
  <c r="U211" i="5" a="1"/>
  <c r="U211" i="5" s="1"/>
  <c r="U164" i="5" a="1"/>
  <c r="U164" i="5" s="1"/>
  <c r="U225" i="5" a="1"/>
  <c r="U225" i="5" s="1"/>
  <c r="U218" i="5" a="1"/>
  <c r="U218" i="5" s="1"/>
  <c r="U152" i="5" a="1"/>
  <c r="U152" i="5" s="1"/>
  <c r="U234" i="5" a="1"/>
  <c r="U234" i="5" s="1"/>
  <c r="U267" i="5" a="1"/>
  <c r="U267" i="5" s="1"/>
  <c r="U229" i="5" a="1"/>
  <c r="U229" i="5" s="1"/>
  <c r="U285" i="5" a="1"/>
  <c r="U285" i="5" s="1"/>
  <c r="U264" i="5" a="1"/>
  <c r="U264" i="5" s="1"/>
  <c r="U201" i="5" a="1"/>
  <c r="U201" i="5" s="1"/>
  <c r="U257" i="5" a="1"/>
  <c r="U257" i="5" s="1"/>
  <c r="U71" i="5" a="1"/>
  <c r="U71" i="5" s="1"/>
  <c r="U174" i="5" a="1"/>
  <c r="U174" i="5" s="1"/>
  <c r="U200" i="5" a="1"/>
  <c r="U200" i="5" s="1"/>
  <c r="U268" i="5" a="1"/>
  <c r="U268" i="5" s="1"/>
  <c r="U269" i="5" a="1"/>
  <c r="U269" i="5" s="1"/>
  <c r="U281" i="5" a="1"/>
  <c r="U281" i="5" s="1"/>
  <c r="U240" i="5" a="1"/>
  <c r="U240" i="5" s="1"/>
  <c r="U180" i="5" a="1"/>
  <c r="U180" i="5" s="1"/>
  <c r="U246" i="5" a="1"/>
  <c r="U246" i="5" s="1"/>
  <c r="U136" i="5" a="1"/>
  <c r="U136" i="5" s="1"/>
  <c r="U249" i="5" a="1"/>
  <c r="U249" i="5" s="1"/>
  <c r="U254" i="5" a="1"/>
  <c r="U254" i="5" s="1"/>
  <c r="U128" i="5" a="1"/>
  <c r="U128" i="5" s="1"/>
  <c r="U54" i="5" a="1"/>
  <c r="U54" i="5" s="1"/>
  <c r="U251" i="5" a="1"/>
  <c r="U251" i="5" s="1"/>
  <c r="U266" i="5" a="1"/>
  <c r="U266" i="5" s="1"/>
  <c r="U283" i="5" a="1"/>
  <c r="U283" i="5" s="1"/>
  <c r="U259" i="5" a="1"/>
  <c r="U259" i="5" s="1"/>
  <c r="U223" i="5" a="1"/>
  <c r="U223" i="5" s="1"/>
  <c r="U208" i="5" a="1"/>
  <c r="U208" i="5" s="1"/>
  <c r="U90" i="5" a="1"/>
  <c r="U90" i="5" s="1"/>
  <c r="U248" i="5" a="1"/>
  <c r="U248" i="5" s="1"/>
  <c r="U258" i="5" a="1"/>
  <c r="U258" i="5" s="1"/>
  <c r="U238" i="5" a="1"/>
  <c r="U238" i="5" s="1"/>
  <c r="U210" i="5" a="1"/>
  <c r="U210" i="5" s="1"/>
  <c r="U233" i="5" a="1"/>
  <c r="U233" i="5" s="1"/>
  <c r="U160" i="5" a="1"/>
  <c r="U160" i="5" s="1"/>
  <c r="U115" i="5" a="1"/>
  <c r="U115" i="5" s="1"/>
  <c r="U170" i="5" a="1"/>
  <c r="U170" i="5" s="1"/>
  <c r="U270" i="5" a="1"/>
  <c r="U270" i="5" s="1"/>
  <c r="U213" i="5" a="1"/>
  <c r="U213" i="5" s="1"/>
  <c r="U207" i="5" a="1"/>
  <c r="U207" i="5" s="1"/>
  <c r="U242" i="5" a="1"/>
  <c r="U242" i="5" s="1"/>
  <c r="D14" i="7" l="1"/>
  <c r="T287" i="5"/>
  <c r="V26" i="5" a="1"/>
  <c r="V26" i="5" s="1"/>
  <c r="V276" i="5" a="1"/>
  <c r="V276" i="5" s="1"/>
  <c r="V271" i="5" a="1"/>
  <c r="V271" i="5" s="1"/>
  <c r="V277" i="5" a="1"/>
  <c r="V277" i="5" s="1"/>
  <c r="V279" i="5" a="1"/>
  <c r="V279" i="5" s="1"/>
  <c r="V280" i="5" a="1"/>
  <c r="V280" i="5" s="1"/>
  <c r="V274" i="5" a="1"/>
  <c r="V274" i="5" s="1"/>
  <c r="V275" i="5" a="1"/>
  <c r="V275" i="5" s="1"/>
  <c r="V273" i="5" a="1"/>
  <c r="V273" i="5" s="1"/>
  <c r="V272" i="5" a="1"/>
  <c r="V272" i="5" s="1"/>
  <c r="V278" i="5" a="1"/>
  <c r="V278" i="5" s="1"/>
  <c r="U286" i="5"/>
  <c r="U294" i="5" s="1"/>
  <c r="T296" i="5"/>
  <c r="D9" i="7"/>
  <c r="U108" i="5"/>
  <c r="U289" i="5" s="1"/>
  <c r="U177" i="5"/>
  <c r="U290" i="5" s="1"/>
  <c r="V189" i="5" a="1"/>
  <c r="V189" i="5" s="1"/>
  <c r="V199" i="5" a="1"/>
  <c r="V199" i="5" s="1"/>
  <c r="V198" i="5" a="1"/>
  <c r="V198" i="5" s="1"/>
  <c r="V195" i="5" a="1"/>
  <c r="V195" i="5" s="1"/>
  <c r="V194" i="5" a="1"/>
  <c r="V194" i="5" s="1"/>
  <c r="V191" i="5" a="1"/>
  <c r="V191" i="5" s="1"/>
  <c r="V190" i="5" a="1"/>
  <c r="V190" i="5" s="1"/>
  <c r="V187" i="5" a="1"/>
  <c r="V187" i="5" s="1"/>
  <c r="V196" i="5" a="1"/>
  <c r="V196" i="5" s="1"/>
  <c r="V192" i="5" a="1"/>
  <c r="V192" i="5" s="1"/>
  <c r="V197" i="5" a="1"/>
  <c r="V197" i="5" s="1"/>
  <c r="V188" i="5" a="1"/>
  <c r="V188" i="5" s="1"/>
  <c r="V193" i="5" a="1"/>
  <c r="V193" i="5" s="1"/>
  <c r="U205" i="5"/>
  <c r="U291" i="5" s="1"/>
  <c r="V230" i="5" a="1"/>
  <c r="V230" i="5" s="1"/>
  <c r="V231" i="5" a="1"/>
  <c r="V231" i="5" s="1"/>
  <c r="V232" i="5" a="1"/>
  <c r="V232" i="5" s="1"/>
  <c r="U236" i="5"/>
  <c r="U292" i="5" s="1"/>
  <c r="U256" i="5"/>
  <c r="U293" i="5" s="1"/>
  <c r="V261" i="5" a="1"/>
  <c r="V261" i="5" s="1"/>
  <c r="V237" i="5" a="1"/>
  <c r="V237" i="5" s="1"/>
  <c r="V250" i="5" a="1"/>
  <c r="V250" i="5" s="1"/>
  <c r="V252" i="5" a="1"/>
  <c r="V252" i="5" s="1"/>
  <c r="V238" i="5" a="1"/>
  <c r="V238" i="5" s="1"/>
  <c r="V235" i="5" a="1"/>
  <c r="V235" i="5" s="1"/>
  <c r="V228" i="5" a="1"/>
  <c r="V228" i="5" s="1"/>
  <c r="V223" i="5" a="1"/>
  <c r="V223" i="5" s="1"/>
  <c r="V249" i="5" a="1"/>
  <c r="V249" i="5" s="1"/>
  <c r="V213" i="5" a="1"/>
  <c r="V213" i="5" s="1"/>
  <c r="V208" i="5" a="1"/>
  <c r="V208" i="5" s="1"/>
  <c r="V226" i="5" a="1"/>
  <c r="V226" i="5" s="1"/>
  <c r="V255" i="5" a="1"/>
  <c r="V255" i="5" s="1"/>
  <c r="V218" i="5" a="1"/>
  <c r="V218" i="5" s="1"/>
  <c r="V244" i="5" a="1"/>
  <c r="V244" i="5" s="1"/>
  <c r="V241" i="5" a="1"/>
  <c r="V241" i="5" s="1"/>
  <c r="V221" i="5" a="1"/>
  <c r="V221" i="5" s="1"/>
  <c r="V284" i="5" a="1"/>
  <c r="V284" i="5" s="1"/>
  <c r="V257" i="5" a="1"/>
  <c r="V257" i="5" s="1"/>
  <c r="V186" i="5" a="1"/>
  <c r="V186" i="5" s="1"/>
  <c r="V170" i="5" a="1"/>
  <c r="V170" i="5" s="1"/>
  <c r="V201" i="5" a="1"/>
  <c r="V201" i="5" s="1"/>
  <c r="V157" i="5" a="1"/>
  <c r="V157" i="5" s="1"/>
  <c r="V150" i="5" a="1"/>
  <c r="V150" i="5" s="1"/>
  <c r="V131" i="5" a="1"/>
  <c r="V131" i="5" s="1"/>
  <c r="V119" i="5" a="1"/>
  <c r="V119" i="5" s="1"/>
  <c r="V124" i="5" a="1"/>
  <c r="V124" i="5" s="1"/>
  <c r="V143" i="5" a="1"/>
  <c r="V143" i="5" s="1"/>
  <c r="V121" i="5" a="1"/>
  <c r="V121" i="5" s="1"/>
  <c r="V134" i="5" a="1"/>
  <c r="V134" i="5" s="1"/>
  <c r="V139" i="5" a="1"/>
  <c r="V139" i="5" s="1"/>
  <c r="V112" i="5" a="1"/>
  <c r="V112" i="5" s="1"/>
  <c r="V129" i="5" a="1"/>
  <c r="V129" i="5" s="1"/>
  <c r="V163" i="5" a="1"/>
  <c r="V163" i="5" s="1"/>
  <c r="V165" i="5" a="1"/>
  <c r="V165" i="5" s="1"/>
  <c r="V86" i="5" a="1"/>
  <c r="V86" i="5" s="1"/>
  <c r="V88" i="5" a="1"/>
  <c r="V88" i="5" s="1"/>
  <c r="V105" i="5" a="1"/>
  <c r="V105" i="5" s="1"/>
  <c r="V95" i="5" a="1"/>
  <c r="V95" i="5" s="1"/>
  <c r="V71" i="5" a="1"/>
  <c r="V71" i="5" s="1"/>
  <c r="V102" i="5" a="1"/>
  <c r="V102" i="5" s="1"/>
  <c r="V90" i="5" a="1"/>
  <c r="V90" i="5" s="1"/>
  <c r="V10" i="5" a="1"/>
  <c r="V10" i="5" s="1"/>
  <c r="V15" i="5" a="1"/>
  <c r="V15" i="5" s="1"/>
  <c r="V51" i="5" a="1"/>
  <c r="V51" i="5" s="1"/>
  <c r="V40" i="5" a="1"/>
  <c r="V40" i="5" s="1"/>
  <c r="V39" i="5" a="1"/>
  <c r="V39" i="5" s="1"/>
  <c r="V27" i="5" a="1"/>
  <c r="V27" i="5" s="1"/>
  <c r="V30" i="5" a="1"/>
  <c r="V30" i="5" s="1"/>
  <c r="V80" i="5" a="1"/>
  <c r="V80" i="5" s="1"/>
  <c r="V75" i="5" a="1"/>
  <c r="V75" i="5" s="1"/>
  <c r="W2" i="5"/>
  <c r="W11" i="5" s="1" a="1"/>
  <c r="W11" i="5" s="1"/>
  <c r="V54" i="5" a="1"/>
  <c r="V54" i="5" s="1"/>
  <c r="V62" i="5" a="1"/>
  <c r="V62" i="5" s="1"/>
  <c r="V77" i="5" a="1"/>
  <c r="V77" i="5" s="1"/>
  <c r="V81" i="5" a="1"/>
  <c r="V81" i="5" s="1"/>
  <c r="V47" i="5" a="1"/>
  <c r="V47" i="5" s="1"/>
  <c r="V23" i="5" a="1"/>
  <c r="V23" i="5" s="1"/>
  <c r="V68" i="5" a="1"/>
  <c r="V68" i="5" s="1"/>
  <c r="V19" i="5" a="1"/>
  <c r="V19" i="5" s="1"/>
  <c r="V96" i="5" a="1"/>
  <c r="V96" i="5" s="1"/>
  <c r="V34" i="5" a="1"/>
  <c r="V34" i="5" s="1"/>
  <c r="V6" i="5" a="1"/>
  <c r="V6" i="5" s="1"/>
  <c r="V146" i="5" a="1"/>
  <c r="V146" i="5" s="1"/>
  <c r="V79" i="5" a="1"/>
  <c r="V79" i="5" s="1"/>
  <c r="V74" i="5" a="1"/>
  <c r="V74" i="5" s="1"/>
  <c r="V44" i="5" a="1"/>
  <c r="V44" i="5" s="1"/>
  <c r="V38" i="5" a="1"/>
  <c r="V38" i="5" s="1"/>
  <c r="V42" i="5" a="1"/>
  <c r="V42" i="5" s="1"/>
  <c r="V58" i="5" a="1"/>
  <c r="V58" i="5" s="1"/>
  <c r="V127" i="5" a="1"/>
  <c r="V127" i="5" s="1"/>
  <c r="V12" i="5" a="1"/>
  <c r="V12" i="5" s="1"/>
  <c r="V56" i="5" a="1"/>
  <c r="V56" i="5" s="1"/>
  <c r="V107" i="5" a="1"/>
  <c r="V107" i="5" s="1"/>
  <c r="V101" i="5" a="1"/>
  <c r="V101" i="5" s="1"/>
  <c r="V78" i="5" a="1"/>
  <c r="V78" i="5" s="1"/>
  <c r="V93" i="5" a="1"/>
  <c r="V93" i="5" s="1"/>
  <c r="V31" i="5" a="1"/>
  <c r="V31" i="5" s="1"/>
  <c r="V83" i="5" a="1"/>
  <c r="V83" i="5" s="1"/>
  <c r="V55" i="5" a="1"/>
  <c r="V55" i="5" s="1"/>
  <c r="V32" i="5" a="1"/>
  <c r="V32" i="5" s="1"/>
  <c r="V84" i="5" a="1"/>
  <c r="V84" i="5" s="1"/>
  <c r="V92" i="5" a="1"/>
  <c r="V92" i="5" s="1"/>
  <c r="V46" i="5" a="1"/>
  <c r="V46" i="5" s="1"/>
  <c r="V13" i="5" a="1"/>
  <c r="V13" i="5" s="1"/>
  <c r="V29" i="5" a="1"/>
  <c r="V29" i="5" s="1"/>
  <c r="V63" i="5" a="1"/>
  <c r="V63" i="5" s="1"/>
  <c r="V91" i="5" a="1"/>
  <c r="V91" i="5" s="1"/>
  <c r="V106" i="5" a="1"/>
  <c r="V106" i="5" s="1"/>
  <c r="V109" i="5" a="1"/>
  <c r="V109" i="5" s="1"/>
  <c r="V76" i="5" a="1"/>
  <c r="V76" i="5" s="1"/>
  <c r="V89" i="5" a="1"/>
  <c r="V89" i="5" s="1"/>
  <c r="V138" i="5" a="1"/>
  <c r="V138" i="5" s="1"/>
  <c r="V35" i="5" a="1"/>
  <c r="V35" i="5" s="1"/>
  <c r="V28" i="5" a="1"/>
  <c r="V28" i="5" s="1"/>
  <c r="V14" i="5" a="1"/>
  <c r="V14" i="5" s="1"/>
  <c r="V153" i="5" a="1"/>
  <c r="V153" i="5" s="1"/>
  <c r="V48" i="5" a="1"/>
  <c r="V48" i="5" s="1"/>
  <c r="V130" i="5" a="1"/>
  <c r="V130" i="5" s="1"/>
  <c r="V41" i="5" a="1"/>
  <c r="V41" i="5" s="1"/>
  <c r="V45" i="5" a="1"/>
  <c r="V45" i="5" s="1"/>
  <c r="V24" i="5" a="1"/>
  <c r="V24" i="5" s="1"/>
  <c r="V72" i="5" a="1"/>
  <c r="V72" i="5" s="1"/>
  <c r="V151" i="5" a="1"/>
  <c r="V151" i="5" s="1"/>
  <c r="V17" i="5" a="1"/>
  <c r="V17" i="5" s="1"/>
  <c r="V142" i="5" a="1"/>
  <c r="V142" i="5" s="1"/>
  <c r="V36" i="5" a="1"/>
  <c r="V36" i="5" s="1"/>
  <c r="V85" i="5" a="1"/>
  <c r="V85" i="5" s="1"/>
  <c r="V21" i="5" a="1"/>
  <c r="V21" i="5" s="1"/>
  <c r="V69" i="5" a="1"/>
  <c r="V69" i="5" s="1"/>
  <c r="V82" i="5" a="1"/>
  <c r="V82" i="5" s="1"/>
  <c r="V73" i="5" a="1"/>
  <c r="V73" i="5" s="1"/>
  <c r="V99" i="5" a="1"/>
  <c r="V99" i="5" s="1"/>
  <c r="V18" i="5" a="1"/>
  <c r="V18" i="5" s="1"/>
  <c r="V43" i="5" a="1"/>
  <c r="V43" i="5" s="1"/>
  <c r="V65" i="5" a="1"/>
  <c r="V65" i="5" s="1"/>
  <c r="V9" i="5" a="1"/>
  <c r="V9" i="5" s="1"/>
  <c r="V8" i="5" a="1"/>
  <c r="V8" i="5" s="1"/>
  <c r="V20" i="5" a="1"/>
  <c r="V20" i="5" s="1"/>
  <c r="V33" i="5" a="1"/>
  <c r="V33" i="5" s="1"/>
  <c r="V22" i="5" a="1"/>
  <c r="V22" i="5" s="1"/>
  <c r="V66" i="5" a="1"/>
  <c r="V66" i="5" s="1"/>
  <c r="V172" i="5" a="1"/>
  <c r="V172" i="5" s="1"/>
  <c r="V64" i="5" a="1"/>
  <c r="V64" i="5" s="1"/>
  <c r="V7" i="5" a="1"/>
  <c r="V7" i="5" s="1"/>
  <c r="V94" i="5" a="1"/>
  <c r="V94" i="5" s="1"/>
  <c r="V16" i="5" a="1"/>
  <c r="V16" i="5" s="1"/>
  <c r="V52" i="5" a="1"/>
  <c r="V52" i="5" s="1"/>
  <c r="V53" i="5" a="1"/>
  <c r="V53" i="5" s="1"/>
  <c r="V100" i="5" a="1"/>
  <c r="V100" i="5" s="1"/>
  <c r="V25" i="5" a="1"/>
  <c r="V25" i="5" s="1"/>
  <c r="V70" i="5" a="1"/>
  <c r="V70" i="5" s="1"/>
  <c r="V37" i="5" a="1"/>
  <c r="V37" i="5" s="1"/>
  <c r="V59" i="5" a="1"/>
  <c r="V59" i="5" s="1"/>
  <c r="V203" i="5" a="1"/>
  <c r="V203" i="5" s="1"/>
  <c r="V60" i="5" a="1"/>
  <c r="V60" i="5" s="1"/>
  <c r="V97" i="5" a="1"/>
  <c r="V97" i="5" s="1"/>
  <c r="V103" i="5" a="1"/>
  <c r="V103" i="5" s="1"/>
  <c r="V113" i="5" a="1"/>
  <c r="V113" i="5" s="1"/>
  <c r="V147" i="5" a="1"/>
  <c r="V147" i="5" s="1"/>
  <c r="V171" i="5" a="1"/>
  <c r="V171" i="5" s="1"/>
  <c r="V162" i="5" a="1"/>
  <c r="V162" i="5" s="1"/>
  <c r="V227" i="5" a="1"/>
  <c r="V227" i="5" s="1"/>
  <c r="V181" i="5" a="1"/>
  <c r="V181" i="5" s="1"/>
  <c r="V207" i="5" a="1"/>
  <c r="V207" i="5" s="1"/>
  <c r="V242" i="5" a="1"/>
  <c r="V242" i="5" s="1"/>
  <c r="V115" i="5" a="1"/>
  <c r="V115" i="5" s="1"/>
  <c r="V111" i="5" a="1"/>
  <c r="V111" i="5" s="1"/>
  <c r="V283" i="5" a="1"/>
  <c r="V283" i="5" s="1"/>
  <c r="V260" i="5" a="1"/>
  <c r="V260" i="5" s="1"/>
  <c r="V110" i="5" a="1"/>
  <c r="V110" i="5" s="1"/>
  <c r="V175" i="5" a="1"/>
  <c r="V175" i="5" s="1"/>
  <c r="V61" i="5" a="1"/>
  <c r="V61" i="5" s="1"/>
  <c r="V118" i="5" a="1"/>
  <c r="V118" i="5" s="1"/>
  <c r="V185" i="5" a="1"/>
  <c r="V185" i="5" s="1"/>
  <c r="V104" i="5" a="1"/>
  <c r="V104" i="5" s="1"/>
  <c r="V160" i="5" a="1"/>
  <c r="V160" i="5" s="1"/>
  <c r="V214" i="5" a="1"/>
  <c r="V214" i="5" s="1"/>
  <c r="V270" i="5" a="1"/>
  <c r="V270" i="5" s="1"/>
  <c r="V248" i="5" a="1"/>
  <c r="V248" i="5" s="1"/>
  <c r="V246" i="5" a="1"/>
  <c r="V246" i="5" s="1"/>
  <c r="V98" i="5" a="1"/>
  <c r="V98" i="5" s="1"/>
  <c r="V116" i="5" a="1"/>
  <c r="V116" i="5" s="1"/>
  <c r="V166" i="5" a="1"/>
  <c r="V166" i="5" s="1"/>
  <c r="V140" i="5" a="1"/>
  <c r="V140" i="5" s="1"/>
  <c r="V122" i="5" a="1"/>
  <c r="V122" i="5" s="1"/>
  <c r="V168" i="5" a="1"/>
  <c r="V168" i="5" s="1"/>
  <c r="V154" i="5" a="1"/>
  <c r="V154" i="5" s="1"/>
  <c r="V148" i="5" a="1"/>
  <c r="V148" i="5" s="1"/>
  <c r="V49" i="5" a="1"/>
  <c r="V49" i="5" s="1"/>
  <c r="V149" i="5" a="1"/>
  <c r="V149" i="5" s="1"/>
  <c r="V87" i="5" a="1"/>
  <c r="V87" i="5" s="1"/>
  <c r="V155" i="5" a="1"/>
  <c r="V155" i="5" s="1"/>
  <c r="V114" i="5" a="1"/>
  <c r="V114" i="5" s="1"/>
  <c r="V158" i="5" a="1"/>
  <c r="V158" i="5" s="1"/>
  <c r="V126" i="5" a="1"/>
  <c r="V126" i="5" s="1"/>
  <c r="V211" i="5" a="1"/>
  <c r="V211" i="5" s="1"/>
  <c r="V167" i="5" a="1"/>
  <c r="V167" i="5" s="1"/>
  <c r="V156" i="5" a="1"/>
  <c r="V156" i="5" s="1"/>
  <c r="V216" i="5" a="1"/>
  <c r="V216" i="5" s="1"/>
  <c r="V141" i="5" a="1"/>
  <c r="V141" i="5" s="1"/>
  <c r="V159" i="5" a="1"/>
  <c r="V159" i="5" s="1"/>
  <c r="V133" i="5" a="1"/>
  <c r="V133" i="5" s="1"/>
  <c r="V50" i="5" a="1"/>
  <c r="V50" i="5" s="1"/>
  <c r="V152" i="5" a="1"/>
  <c r="V152" i="5" s="1"/>
  <c r="V144" i="5" a="1"/>
  <c r="V144" i="5" s="1"/>
  <c r="V180" i="5" a="1"/>
  <c r="V180" i="5" s="1"/>
  <c r="V224" i="5" a="1"/>
  <c r="V224" i="5" s="1"/>
  <c r="V215" i="5" a="1"/>
  <c r="V215" i="5" s="1"/>
  <c r="V212" i="5" a="1"/>
  <c r="V212" i="5" s="1"/>
  <c r="V135" i="5" a="1"/>
  <c r="V135" i="5" s="1"/>
  <c r="V125" i="5" a="1"/>
  <c r="V125" i="5" s="1"/>
  <c r="V123" i="5" a="1"/>
  <c r="V123" i="5" s="1"/>
  <c r="V176" i="5" a="1"/>
  <c r="V176" i="5" s="1"/>
  <c r="V202" i="5" a="1"/>
  <c r="V202" i="5" s="1"/>
  <c r="V234" i="5" a="1"/>
  <c r="V234" i="5" s="1"/>
  <c r="V132" i="5" a="1"/>
  <c r="V132" i="5" s="1"/>
  <c r="V200" i="5" a="1"/>
  <c r="V200" i="5" s="1"/>
  <c r="V182" i="5" a="1"/>
  <c r="V182" i="5" s="1"/>
  <c r="V206" i="5" a="1"/>
  <c r="V206" i="5" s="1"/>
  <c r="V137" i="5" a="1"/>
  <c r="V137" i="5" s="1"/>
  <c r="V145" i="5" a="1"/>
  <c r="V145" i="5" s="1"/>
  <c r="V179" i="5" a="1"/>
  <c r="V179" i="5" s="1"/>
  <c r="V264" i="5" a="1"/>
  <c r="V264" i="5" s="1"/>
  <c r="V209" i="5" a="1"/>
  <c r="V209" i="5" s="1"/>
  <c r="V269" i="5" a="1"/>
  <c r="V269" i="5" s="1"/>
  <c r="V174" i="5" a="1"/>
  <c r="V174" i="5" s="1"/>
  <c r="V161" i="5" a="1"/>
  <c r="V161" i="5" s="1"/>
  <c r="V220" i="5" a="1"/>
  <c r="V220" i="5" s="1"/>
  <c r="V281" i="5" a="1"/>
  <c r="V281" i="5" s="1"/>
  <c r="V169" i="5" a="1"/>
  <c r="V169" i="5" s="1"/>
  <c r="V259" i="5" a="1"/>
  <c r="V259" i="5" s="1"/>
  <c r="V263" i="5" a="1"/>
  <c r="V263" i="5" s="1"/>
  <c r="V268" i="5" a="1"/>
  <c r="V268" i="5" s="1"/>
  <c r="V217" i="5" a="1"/>
  <c r="V217" i="5" s="1"/>
  <c r="V240" i="5" a="1"/>
  <c r="V240" i="5" s="1"/>
  <c r="V67" i="5" a="1"/>
  <c r="V67" i="5" s="1"/>
  <c r="V178" i="5" a="1"/>
  <c r="V178" i="5" s="1"/>
  <c r="V245" i="5" a="1"/>
  <c r="V245" i="5" s="1"/>
  <c r="V136" i="5" a="1"/>
  <c r="V136" i="5" s="1"/>
  <c r="V265" i="5" a="1"/>
  <c r="V265" i="5" s="1"/>
  <c r="V253" i="5" a="1"/>
  <c r="V253" i="5" s="1"/>
  <c r="V262" i="5" a="1"/>
  <c r="V262" i="5" s="1"/>
  <c r="V128" i="5" a="1"/>
  <c r="V128" i="5" s="1"/>
  <c r="V173" i="5" a="1"/>
  <c r="V173" i="5" s="1"/>
  <c r="V120" i="5" a="1"/>
  <c r="V120" i="5" s="1"/>
  <c r="V184" i="5" a="1"/>
  <c r="V184" i="5" s="1"/>
  <c r="V219" i="5" a="1"/>
  <c r="V219" i="5" s="1"/>
  <c r="V210" i="5" a="1"/>
  <c r="V210" i="5" s="1"/>
  <c r="V222" i="5" a="1"/>
  <c r="V222" i="5" s="1"/>
  <c r="V247" i="5" a="1"/>
  <c r="V247" i="5" s="1"/>
  <c r="V225" i="5" a="1"/>
  <c r="V225" i="5" s="1"/>
  <c r="V243" i="5" a="1"/>
  <c r="V243" i="5" s="1"/>
  <c r="V229" i="5" a="1"/>
  <c r="V229" i="5" s="1"/>
  <c r="V251" i="5" a="1"/>
  <c r="V251" i="5" s="1"/>
  <c r="V254" i="5" a="1"/>
  <c r="V254" i="5" s="1"/>
  <c r="V258" i="5" a="1"/>
  <c r="V258" i="5" s="1"/>
  <c r="V239" i="5" a="1"/>
  <c r="V239" i="5" s="1"/>
  <c r="V233" i="5" a="1"/>
  <c r="V233" i="5" s="1"/>
  <c r="V117" i="5" a="1"/>
  <c r="V117" i="5" s="1"/>
  <c r="V282" i="5" a="1"/>
  <c r="V282" i="5" s="1"/>
  <c r="V57" i="5" a="1"/>
  <c r="V57" i="5" s="1"/>
  <c r="V183" i="5" a="1"/>
  <c r="V183" i="5" s="1"/>
  <c r="V267" i="5" a="1"/>
  <c r="V267" i="5" s="1"/>
  <c r="V285" i="5" a="1"/>
  <c r="V285" i="5" s="1"/>
  <c r="V204" i="5" a="1"/>
  <c r="V204" i="5" s="1"/>
  <c r="V266" i="5" a="1"/>
  <c r="V266" i="5" s="1"/>
  <c r="V164" i="5" a="1"/>
  <c r="V164" i="5" s="1"/>
  <c r="D16" i="7" l="1"/>
  <c r="U287" i="5"/>
  <c r="W26" i="5" a="1"/>
  <c r="W26" i="5" s="1"/>
  <c r="W278" i="5" a="1"/>
  <c r="W278" i="5" s="1"/>
  <c r="W271" i="5" a="1"/>
  <c r="W271" i="5" s="1"/>
  <c r="W275" i="5" a="1"/>
  <c r="W275" i="5" s="1"/>
  <c r="W276" i="5" a="1"/>
  <c r="W276" i="5" s="1"/>
  <c r="W273" i="5" a="1"/>
  <c r="W273" i="5" s="1"/>
  <c r="W274" i="5" a="1"/>
  <c r="W274" i="5" s="1"/>
  <c r="W279" i="5" a="1"/>
  <c r="W279" i="5" s="1"/>
  <c r="W280" i="5" a="1"/>
  <c r="W280" i="5" s="1"/>
  <c r="W272" i="5" a="1"/>
  <c r="W272" i="5" s="1"/>
  <c r="W277" i="5" a="1"/>
  <c r="W277" i="5" s="1"/>
  <c r="V286" i="5"/>
  <c r="V294" i="5" s="1"/>
  <c r="U296" i="5"/>
  <c r="V108" i="5"/>
  <c r="V289" i="5" s="1"/>
  <c r="V177" i="5"/>
  <c r="V290" i="5" s="1"/>
  <c r="W187" i="5" a="1"/>
  <c r="W187" i="5" s="1"/>
  <c r="W194" i="5" a="1"/>
  <c r="W194" i="5" s="1"/>
  <c r="W197" i="5" a="1"/>
  <c r="W197" i="5" s="1"/>
  <c r="W192" i="5" a="1"/>
  <c r="W192" i="5" s="1"/>
  <c r="W190" i="5" a="1"/>
  <c r="W190" i="5" s="1"/>
  <c r="W191" i="5" a="1"/>
  <c r="W191" i="5" s="1"/>
  <c r="W196" i="5" a="1"/>
  <c r="W196" i="5" s="1"/>
  <c r="W189" i="5" a="1"/>
  <c r="W189" i="5" s="1"/>
  <c r="W199" i="5" a="1"/>
  <c r="W199" i="5" s="1"/>
  <c r="W198" i="5" a="1"/>
  <c r="W198" i="5" s="1"/>
  <c r="W188" i="5" a="1"/>
  <c r="W188" i="5" s="1"/>
  <c r="W193" i="5" a="1"/>
  <c r="W193" i="5" s="1"/>
  <c r="W195" i="5" a="1"/>
  <c r="W195" i="5" s="1"/>
  <c r="V205" i="5"/>
  <c r="V291" i="5" s="1"/>
  <c r="W231" i="5" a="1"/>
  <c r="W231" i="5" s="1"/>
  <c r="W232" i="5" a="1"/>
  <c r="W232" i="5" s="1"/>
  <c r="W230" i="5" a="1"/>
  <c r="W230" i="5" s="1"/>
  <c r="V236" i="5"/>
  <c r="V292" i="5" s="1"/>
  <c r="V256" i="5"/>
  <c r="V293" i="5" s="1"/>
  <c r="W282" i="5" a="1"/>
  <c r="W282" i="5" s="1"/>
  <c r="W250" i="5" a="1"/>
  <c r="W250" i="5" s="1"/>
  <c r="W261" i="5" a="1"/>
  <c r="W261" i="5" s="1"/>
  <c r="W255" i="5" a="1"/>
  <c r="W255" i="5" s="1"/>
  <c r="W241" i="5" a="1"/>
  <c r="W241" i="5" s="1"/>
  <c r="W235" i="5" a="1"/>
  <c r="W235" i="5" s="1"/>
  <c r="W223" i="5" a="1"/>
  <c r="W223" i="5" s="1"/>
  <c r="W249" i="5" a="1"/>
  <c r="W249" i="5" s="1"/>
  <c r="W213" i="5" a="1"/>
  <c r="W213" i="5" s="1"/>
  <c r="W258" i="5" a="1"/>
  <c r="W258" i="5" s="1"/>
  <c r="W266" i="5" a="1"/>
  <c r="W266" i="5" s="1"/>
  <c r="W246" i="5" a="1"/>
  <c r="W246" i="5" s="1"/>
  <c r="W201" i="5" a="1"/>
  <c r="W201" i="5" s="1"/>
  <c r="W243" i="5" a="1"/>
  <c r="W243" i="5" s="1"/>
  <c r="W218" i="5" a="1"/>
  <c r="W218" i="5" s="1"/>
  <c r="W225" i="5" a="1"/>
  <c r="W225" i="5" s="1"/>
  <c r="W257" i="5" a="1"/>
  <c r="W257" i="5" s="1"/>
  <c r="W233" i="5" a="1"/>
  <c r="W233" i="5" s="1"/>
  <c r="W238" i="5" a="1"/>
  <c r="W238" i="5" s="1"/>
  <c r="W164" i="5" a="1"/>
  <c r="W164" i="5" s="1"/>
  <c r="W155" i="5" a="1"/>
  <c r="W155" i="5" s="1"/>
  <c r="W157" i="5" a="1"/>
  <c r="W157" i="5" s="1"/>
  <c r="W176" i="5" a="1"/>
  <c r="W176" i="5" s="1"/>
  <c r="W150" i="5" a="1"/>
  <c r="W150" i="5" s="1"/>
  <c r="W131" i="5" a="1"/>
  <c r="W131" i="5" s="1"/>
  <c r="W124" i="5" a="1"/>
  <c r="W124" i="5" s="1"/>
  <c r="W134" i="5" a="1"/>
  <c r="W134" i="5" s="1"/>
  <c r="W121" i="5" a="1"/>
  <c r="W121" i="5" s="1"/>
  <c r="W112" i="5" a="1"/>
  <c r="W112" i="5" s="1"/>
  <c r="W129" i="5" a="1"/>
  <c r="W129" i="5" s="1"/>
  <c r="W144" i="5" a="1"/>
  <c r="W144" i="5" s="1"/>
  <c r="W145" i="5" a="1"/>
  <c r="W145" i="5" s="1"/>
  <c r="W140" i="5" a="1"/>
  <c r="W140" i="5" s="1"/>
  <c r="W120" i="5" a="1"/>
  <c r="W120" i="5" s="1"/>
  <c r="W165" i="5" a="1"/>
  <c r="W165" i="5" s="1"/>
  <c r="W141" i="5" a="1"/>
  <c r="W141" i="5" s="1"/>
  <c r="W15" i="5" a="1"/>
  <c r="W15" i="5" s="1"/>
  <c r="W88" i="5" a="1"/>
  <c r="W88" i="5" s="1"/>
  <c r="W23" i="5" a="1"/>
  <c r="W23" i="5" s="1"/>
  <c r="W97" i="5" a="1"/>
  <c r="W97" i="5" s="1"/>
  <c r="W95" i="5" a="1"/>
  <c r="W95" i="5" s="1"/>
  <c r="W105" i="5" a="1"/>
  <c r="W105" i="5" s="1"/>
  <c r="W71" i="5" a="1"/>
  <c r="W71" i="5" s="1"/>
  <c r="W27" i="5" a="1"/>
  <c r="W27" i="5" s="1"/>
  <c r="W34" i="5" a="1"/>
  <c r="W34" i="5" s="1"/>
  <c r="W98" i="5" a="1"/>
  <c r="W98" i="5" s="1"/>
  <c r="W19" i="5" a="1"/>
  <c r="W19" i="5" s="1"/>
  <c r="W102" i="5" a="1"/>
  <c r="W102" i="5" s="1"/>
  <c r="W30" i="5" a="1"/>
  <c r="W30" i="5" s="1"/>
  <c r="W104" i="5" a="1"/>
  <c r="W104" i="5" s="1"/>
  <c r="W86" i="5" a="1"/>
  <c r="W86" i="5" s="1"/>
  <c r="W47" i="5" a="1"/>
  <c r="W47" i="5" s="1"/>
  <c r="W10" i="5" a="1"/>
  <c r="W10" i="5" s="1"/>
  <c r="W16" i="5" a="1"/>
  <c r="W16" i="5" s="1"/>
  <c r="W81" i="5" a="1"/>
  <c r="W81" i="5" s="1"/>
  <c r="W68" i="5" a="1"/>
  <c r="W68" i="5" s="1"/>
  <c r="X2" i="5"/>
  <c r="X11" i="5" s="1" a="1"/>
  <c r="X11" i="5" s="1"/>
  <c r="W20" i="5" a="1"/>
  <c r="W20" i="5" s="1"/>
  <c r="W39" i="5" a="1"/>
  <c r="W39" i="5" s="1"/>
  <c r="W54" i="5" a="1"/>
  <c r="W54" i="5" s="1"/>
  <c r="W24" i="5" a="1"/>
  <c r="W24" i="5" s="1"/>
  <c r="W7" i="5" a="1"/>
  <c r="W7" i="5" s="1"/>
  <c r="W77" i="5" a="1"/>
  <c r="W77" i="5" s="1"/>
  <c r="W74" i="5" a="1"/>
  <c r="W74" i="5" s="1"/>
  <c r="W57" i="5" a="1"/>
  <c r="W57" i="5" s="1"/>
  <c r="W79" i="5" a="1"/>
  <c r="W79" i="5" s="1"/>
  <c r="W37" i="5" a="1"/>
  <c r="W37" i="5" s="1"/>
  <c r="W122" i="5" a="1"/>
  <c r="W122" i="5" s="1"/>
  <c r="W119" i="5" a="1"/>
  <c r="W119" i="5" s="1"/>
  <c r="W61" i="5" a="1"/>
  <c r="W61" i="5" s="1"/>
  <c r="W6" i="5" a="1"/>
  <c r="W6" i="5" s="1"/>
  <c r="W83" i="5" a="1"/>
  <c r="W83" i="5" s="1"/>
  <c r="W29" i="5" a="1"/>
  <c r="W29" i="5" s="1"/>
  <c r="W69" i="5" a="1"/>
  <c r="W69" i="5" s="1"/>
  <c r="W36" i="5" a="1"/>
  <c r="W36" i="5" s="1"/>
  <c r="W101" i="5" a="1"/>
  <c r="W101" i="5" s="1"/>
  <c r="W82" i="5" a="1"/>
  <c r="W82" i="5" s="1"/>
  <c r="W135" i="5" a="1"/>
  <c r="W135" i="5" s="1"/>
  <c r="W91" i="5" a="1"/>
  <c r="W91" i="5" s="1"/>
  <c r="W78" i="5" a="1"/>
  <c r="W78" i="5" s="1"/>
  <c r="W14" i="5" a="1"/>
  <c r="W14" i="5" s="1"/>
  <c r="W48" i="5" a="1"/>
  <c r="W48" i="5" s="1"/>
  <c r="W142" i="5" a="1"/>
  <c r="W142" i="5" s="1"/>
  <c r="W40" i="5" a="1"/>
  <c r="W40" i="5" s="1"/>
  <c r="W92" i="5" a="1"/>
  <c r="W92" i="5" s="1"/>
  <c r="W46" i="5" a="1"/>
  <c r="W46" i="5" s="1"/>
  <c r="W28" i="5" a="1"/>
  <c r="W28" i="5" s="1"/>
  <c r="W153" i="5" a="1"/>
  <c r="W153" i="5" s="1"/>
  <c r="W63" i="5" a="1"/>
  <c r="W63" i="5" s="1"/>
  <c r="W12" i="5" a="1"/>
  <c r="W12" i="5" s="1"/>
  <c r="W106" i="5" a="1"/>
  <c r="W106" i="5" s="1"/>
  <c r="W109" i="5" a="1"/>
  <c r="W109" i="5" s="1"/>
  <c r="W89" i="5" a="1"/>
  <c r="W89" i="5" s="1"/>
  <c r="W22" i="5" a="1"/>
  <c r="W22" i="5" s="1"/>
  <c r="W35" i="5" a="1"/>
  <c r="W35" i="5" s="1"/>
  <c r="W41" i="5" a="1"/>
  <c r="W41" i="5" s="1"/>
  <c r="W45" i="5" a="1"/>
  <c r="W45" i="5" s="1"/>
  <c r="W72" i="5" a="1"/>
  <c r="W72" i="5" s="1"/>
  <c r="W32" i="5" a="1"/>
  <c r="W32" i="5" s="1"/>
  <c r="W21" i="5" a="1"/>
  <c r="W21" i="5" s="1"/>
  <c r="W44" i="5" a="1"/>
  <c r="W44" i="5" s="1"/>
  <c r="W151" i="5" a="1"/>
  <c r="W151" i="5" s="1"/>
  <c r="W172" i="5" a="1"/>
  <c r="W172" i="5" s="1"/>
  <c r="W84" i="5" a="1"/>
  <c r="W84" i="5" s="1"/>
  <c r="W53" i="5" a="1"/>
  <c r="W53" i="5" s="1"/>
  <c r="W58" i="5" a="1"/>
  <c r="W58" i="5" s="1"/>
  <c r="W9" i="5" a="1"/>
  <c r="W9" i="5" s="1"/>
  <c r="W8" i="5" a="1"/>
  <c r="W8" i="5" s="1"/>
  <c r="W85" i="5" a="1"/>
  <c r="W85" i="5" s="1"/>
  <c r="W17" i="5" a="1"/>
  <c r="W17" i="5" s="1"/>
  <c r="W65" i="5" a="1"/>
  <c r="W65" i="5" s="1"/>
  <c r="W51" i="5" a="1"/>
  <c r="W51" i="5" s="1"/>
  <c r="W62" i="5" a="1"/>
  <c r="W62" i="5" s="1"/>
  <c r="W80" i="5" a="1"/>
  <c r="W80" i="5" s="1"/>
  <c r="W73" i="5" a="1"/>
  <c r="W73" i="5" s="1"/>
  <c r="W99" i="5" a="1"/>
  <c r="W99" i="5" s="1"/>
  <c r="W18" i="5" a="1"/>
  <c r="W18" i="5" s="1"/>
  <c r="W43" i="5" a="1"/>
  <c r="W43" i="5" s="1"/>
  <c r="W33" i="5" a="1"/>
  <c r="W33" i="5" s="1"/>
  <c r="W66" i="5" a="1"/>
  <c r="W66" i="5" s="1"/>
  <c r="W52" i="5" a="1"/>
  <c r="W52" i="5" s="1"/>
  <c r="W64" i="5" a="1"/>
  <c r="W64" i="5" s="1"/>
  <c r="W94" i="5" a="1"/>
  <c r="W94" i="5" s="1"/>
  <c r="W49" i="5" a="1"/>
  <c r="W49" i="5" s="1"/>
  <c r="W13" i="5" a="1"/>
  <c r="W13" i="5" s="1"/>
  <c r="W25" i="5" a="1"/>
  <c r="W25" i="5" s="1"/>
  <c r="W70" i="5" a="1"/>
  <c r="W70" i="5" s="1"/>
  <c r="W138" i="5" a="1"/>
  <c r="W138" i="5" s="1"/>
  <c r="W38" i="5" a="1"/>
  <c r="W38" i="5" s="1"/>
  <c r="W115" i="5" a="1"/>
  <c r="W115" i="5" s="1"/>
  <c r="W56" i="5" a="1"/>
  <c r="W56" i="5" s="1"/>
  <c r="W42" i="5" a="1"/>
  <c r="W42" i="5" s="1"/>
  <c r="W55" i="5" a="1"/>
  <c r="W55" i="5" s="1"/>
  <c r="W76" i="5" a="1"/>
  <c r="W76" i="5" s="1"/>
  <c r="W31" i="5" a="1"/>
  <c r="W31" i="5" s="1"/>
  <c r="W107" i="5" a="1"/>
  <c r="W107" i="5" s="1"/>
  <c r="W127" i="5" a="1"/>
  <c r="W127" i="5" s="1"/>
  <c r="W154" i="5" a="1"/>
  <c r="W154" i="5" s="1"/>
  <c r="W219" i="5" a="1"/>
  <c r="W219" i="5" s="1"/>
  <c r="W110" i="5" a="1"/>
  <c r="W110" i="5" s="1"/>
  <c r="W60" i="5" a="1"/>
  <c r="W60" i="5" s="1"/>
  <c r="W118" i="5" a="1"/>
  <c r="W118" i="5" s="1"/>
  <c r="W200" i="5" a="1"/>
  <c r="W200" i="5" s="1"/>
  <c r="W185" i="5" a="1"/>
  <c r="W185" i="5" s="1"/>
  <c r="W228" i="5" a="1"/>
  <c r="W228" i="5" s="1"/>
  <c r="W90" i="5" a="1"/>
  <c r="W90" i="5" s="1"/>
  <c r="W146" i="5" a="1"/>
  <c r="W146" i="5" s="1"/>
  <c r="W183" i="5" a="1"/>
  <c r="W183" i="5" s="1"/>
  <c r="W264" i="5" a="1"/>
  <c r="W264" i="5" s="1"/>
  <c r="W281" i="5" a="1"/>
  <c r="W281" i="5" s="1"/>
  <c r="W245" i="5" a="1"/>
  <c r="W245" i="5" s="1"/>
  <c r="W116" i="5" a="1"/>
  <c r="W116" i="5" s="1"/>
  <c r="W152" i="5" a="1"/>
  <c r="W152" i="5" s="1"/>
  <c r="W87" i="5" a="1"/>
  <c r="W87" i="5" s="1"/>
  <c r="W130" i="5" a="1"/>
  <c r="W130" i="5" s="1"/>
  <c r="W159" i="5" a="1"/>
  <c r="W159" i="5" s="1"/>
  <c r="W168" i="5" a="1"/>
  <c r="W168" i="5" s="1"/>
  <c r="W212" i="5" a="1"/>
  <c r="W212" i="5" s="1"/>
  <c r="W221" i="5" a="1"/>
  <c r="W221" i="5" s="1"/>
  <c r="W283" i="5" a="1"/>
  <c r="W283" i="5" s="1"/>
  <c r="W206" i="5" a="1"/>
  <c r="W206" i="5" s="1"/>
  <c r="W259" i="5" a="1"/>
  <c r="W259" i="5" s="1"/>
  <c r="W252" i="5" a="1"/>
  <c r="W252" i="5" s="1"/>
  <c r="W148" i="5" a="1"/>
  <c r="W148" i="5" s="1"/>
  <c r="W100" i="5" a="1"/>
  <c r="W100" i="5" s="1"/>
  <c r="W67" i="5" a="1"/>
  <c r="W67" i="5" s="1"/>
  <c r="W158" i="5" a="1"/>
  <c r="W158" i="5" s="1"/>
  <c r="W160" i="5" a="1"/>
  <c r="W160" i="5" s="1"/>
  <c r="W171" i="5" a="1"/>
  <c r="W171" i="5" s="1"/>
  <c r="W126" i="5" a="1"/>
  <c r="W126" i="5" s="1"/>
  <c r="W167" i="5" a="1"/>
  <c r="W167" i="5" s="1"/>
  <c r="W163" i="5" a="1"/>
  <c r="W163" i="5" s="1"/>
  <c r="W156" i="5" a="1"/>
  <c r="W156" i="5" s="1"/>
  <c r="W209" i="5" a="1"/>
  <c r="W209" i="5" s="1"/>
  <c r="W162" i="5" a="1"/>
  <c r="W162" i="5" s="1"/>
  <c r="W211" i="5" a="1"/>
  <c r="W211" i="5" s="1"/>
  <c r="W111" i="5" a="1"/>
  <c r="W111" i="5" s="1"/>
  <c r="W166" i="5" a="1"/>
  <c r="W166" i="5" s="1"/>
  <c r="W180" i="5" a="1"/>
  <c r="W180" i="5" s="1"/>
  <c r="W202" i="5" a="1"/>
  <c r="W202" i="5" s="1"/>
  <c r="W175" i="5" a="1"/>
  <c r="W175" i="5" s="1"/>
  <c r="W147" i="5" a="1"/>
  <c r="W147" i="5" s="1"/>
  <c r="W133" i="5" a="1"/>
  <c r="W133" i="5" s="1"/>
  <c r="W224" i="5" a="1"/>
  <c r="W224" i="5" s="1"/>
  <c r="W215" i="5" a="1"/>
  <c r="W215" i="5" s="1"/>
  <c r="W125" i="5" a="1"/>
  <c r="W125" i="5" s="1"/>
  <c r="W234" i="5" a="1"/>
  <c r="W234" i="5" s="1"/>
  <c r="W75" i="5" a="1"/>
  <c r="W75" i="5" s="1"/>
  <c r="W123" i="5" a="1"/>
  <c r="W123" i="5" s="1"/>
  <c r="W132" i="5" a="1"/>
  <c r="W132" i="5" s="1"/>
  <c r="W139" i="5" a="1"/>
  <c r="W139" i="5" s="1"/>
  <c r="W93" i="5" a="1"/>
  <c r="W93" i="5" s="1"/>
  <c r="W161" i="5" a="1"/>
  <c r="W161" i="5" s="1"/>
  <c r="W143" i="5" a="1"/>
  <c r="W143" i="5" s="1"/>
  <c r="W128" i="5" a="1"/>
  <c r="W128" i="5" s="1"/>
  <c r="W173" i="5" a="1"/>
  <c r="W173" i="5" s="1"/>
  <c r="W117" i="5" a="1"/>
  <c r="W117" i="5" s="1"/>
  <c r="W136" i="5" a="1"/>
  <c r="W136" i="5" s="1"/>
  <c r="W170" i="5" a="1"/>
  <c r="W170" i="5" s="1"/>
  <c r="W220" i="5" a="1"/>
  <c r="W220" i="5" s="1"/>
  <c r="W285" i="5" a="1"/>
  <c r="W285" i="5" s="1"/>
  <c r="W114" i="5" a="1"/>
  <c r="W114" i="5" s="1"/>
  <c r="W169" i="5" a="1"/>
  <c r="W169" i="5" s="1"/>
  <c r="W240" i="5" a="1"/>
  <c r="W240" i="5" s="1"/>
  <c r="W182" i="5" a="1"/>
  <c r="W182" i="5" s="1"/>
  <c r="W268" i="5" a="1"/>
  <c r="W268" i="5" s="1"/>
  <c r="W217" i="5" a="1"/>
  <c r="W217" i="5" s="1"/>
  <c r="W103" i="5" a="1"/>
  <c r="W103" i="5" s="1"/>
  <c r="W174" i="5" a="1"/>
  <c r="W174" i="5" s="1"/>
  <c r="W226" i="5" a="1"/>
  <c r="W226" i="5" s="1"/>
  <c r="W207" i="5" a="1"/>
  <c r="W207" i="5" s="1"/>
  <c r="W248" i="5" a="1"/>
  <c r="W248" i="5" s="1"/>
  <c r="W216" i="5" a="1"/>
  <c r="W216" i="5" s="1"/>
  <c r="W270" i="5" a="1"/>
  <c r="W270" i="5" s="1"/>
  <c r="W239" i="5" a="1"/>
  <c r="W239" i="5" s="1"/>
  <c r="W59" i="5" a="1"/>
  <c r="W59" i="5" s="1"/>
  <c r="W137" i="5" a="1"/>
  <c r="W137" i="5" s="1"/>
  <c r="W210" i="5" a="1"/>
  <c r="W210" i="5" s="1"/>
  <c r="W179" i="5" a="1"/>
  <c r="W179" i="5" s="1"/>
  <c r="W204" i="5" a="1"/>
  <c r="W204" i="5" s="1"/>
  <c r="W262" i="5" a="1"/>
  <c r="W262" i="5" s="1"/>
  <c r="W222" i="5" a="1"/>
  <c r="W222" i="5" s="1"/>
  <c r="W253" i="5" a="1"/>
  <c r="W253" i="5" s="1"/>
  <c r="W227" i="5" a="1"/>
  <c r="W227" i="5" s="1"/>
  <c r="W184" i="5" a="1"/>
  <c r="W184" i="5" s="1"/>
  <c r="W186" i="5" a="1"/>
  <c r="W186" i="5" s="1"/>
  <c r="W247" i="5" a="1"/>
  <c r="W247" i="5" s="1"/>
  <c r="W50" i="5" a="1"/>
  <c r="W50" i="5" s="1"/>
  <c r="W269" i="5" a="1"/>
  <c r="W269" i="5" s="1"/>
  <c r="W203" i="5" a="1"/>
  <c r="W203" i="5" s="1"/>
  <c r="W242" i="5" a="1"/>
  <c r="W242" i="5" s="1"/>
  <c r="W229" i="5" a="1"/>
  <c r="W229" i="5" s="1"/>
  <c r="W208" i="5" a="1"/>
  <c r="W208" i="5" s="1"/>
  <c r="W149" i="5" a="1"/>
  <c r="W149" i="5" s="1"/>
  <c r="W181" i="5" a="1"/>
  <c r="W181" i="5" s="1"/>
  <c r="W284" i="5" a="1"/>
  <c r="W284" i="5" s="1"/>
  <c r="W254" i="5" a="1"/>
  <c r="W254" i="5" s="1"/>
  <c r="W214" i="5" a="1"/>
  <c r="W214" i="5" s="1"/>
  <c r="W263" i="5" a="1"/>
  <c r="W263" i="5" s="1"/>
  <c r="W178" i="5" a="1"/>
  <c r="W178" i="5" s="1"/>
  <c r="W267" i="5" a="1"/>
  <c r="W267" i="5" s="1"/>
  <c r="W265" i="5" a="1"/>
  <c r="W265" i="5" s="1"/>
  <c r="W244" i="5" a="1"/>
  <c r="W244" i="5" s="1"/>
  <c r="W260" i="5" a="1"/>
  <c r="W260" i="5" s="1"/>
  <c r="W251" i="5" a="1"/>
  <c r="W251" i="5" s="1"/>
  <c r="W237" i="5" a="1"/>
  <c r="W237" i="5" s="1"/>
  <c r="W96" i="5" a="1"/>
  <c r="W96" i="5" s="1"/>
  <c r="W113" i="5" a="1"/>
  <c r="W113" i="5" s="1"/>
  <c r="V287" i="5" l="1"/>
  <c r="X26" i="5" a="1"/>
  <c r="X26" i="5" s="1"/>
  <c r="X273" i="5" a="1"/>
  <c r="X273" i="5" s="1"/>
  <c r="X272" i="5" a="1"/>
  <c r="X272" i="5" s="1"/>
  <c r="X275" i="5" a="1"/>
  <c r="X275" i="5" s="1"/>
  <c r="X274" i="5" a="1"/>
  <c r="X274" i="5" s="1"/>
  <c r="X279" i="5" a="1"/>
  <c r="X279" i="5" s="1"/>
  <c r="X277" i="5" a="1"/>
  <c r="X277" i="5" s="1"/>
  <c r="X278" i="5" a="1"/>
  <c r="X278" i="5" s="1"/>
  <c r="X271" i="5" a="1"/>
  <c r="X271" i="5" s="1"/>
  <c r="X276" i="5" a="1"/>
  <c r="X276" i="5" s="1"/>
  <c r="X280" i="5" a="1"/>
  <c r="X280" i="5" s="1"/>
  <c r="W286" i="5"/>
  <c r="W294" i="5" s="1"/>
  <c r="V296" i="5"/>
  <c r="W108" i="5"/>
  <c r="W289" i="5" s="1"/>
  <c r="W177" i="5"/>
  <c r="W290" i="5" s="1"/>
  <c r="X194" i="5" a="1"/>
  <c r="X194" i="5" s="1"/>
  <c r="X195" i="5" a="1"/>
  <c r="X195" i="5" s="1"/>
  <c r="X192" i="5" a="1"/>
  <c r="X192" i="5" s="1"/>
  <c r="X187" i="5" a="1"/>
  <c r="X187" i="5" s="1"/>
  <c r="X193" i="5" a="1"/>
  <c r="X193" i="5" s="1"/>
  <c r="X191" i="5" a="1"/>
  <c r="X191" i="5" s="1"/>
  <c r="X199" i="5" a="1"/>
  <c r="X199" i="5" s="1"/>
  <c r="X189" i="5" a="1"/>
  <c r="X189" i="5" s="1"/>
  <c r="X196" i="5" a="1"/>
  <c r="X196" i="5" s="1"/>
  <c r="X190" i="5" a="1"/>
  <c r="X190" i="5" s="1"/>
  <c r="X188" i="5" a="1"/>
  <c r="X188" i="5" s="1"/>
  <c r="X198" i="5" a="1"/>
  <c r="X198" i="5" s="1"/>
  <c r="X197" i="5" a="1"/>
  <c r="X197" i="5" s="1"/>
  <c r="W205" i="5"/>
  <c r="W291" i="5" s="1"/>
  <c r="X231" i="5" a="1"/>
  <c r="X231" i="5" s="1"/>
  <c r="X230" i="5" a="1"/>
  <c r="X230" i="5" s="1"/>
  <c r="X232" i="5" a="1"/>
  <c r="X232" i="5" s="1"/>
  <c r="W236" i="5"/>
  <c r="W292" i="5" s="1"/>
  <c r="X250" i="5" a="1"/>
  <c r="X250" i="5" s="1"/>
  <c r="X261" i="5" a="1"/>
  <c r="X261" i="5" s="1"/>
  <c r="X263" i="5" a="1"/>
  <c r="X263" i="5" s="1"/>
  <c r="X255" i="5" a="1"/>
  <c r="X255" i="5" s="1"/>
  <c r="X252" i="5" a="1"/>
  <c r="X252" i="5" s="1"/>
  <c r="X241" i="5" a="1"/>
  <c r="X241" i="5" s="1"/>
  <c r="X238" i="5" a="1"/>
  <c r="X238" i="5" s="1"/>
  <c r="X258" i="5" a="1"/>
  <c r="X258" i="5" s="1"/>
  <c r="X228" i="5" a="1"/>
  <c r="X228" i="5" s="1"/>
  <c r="X223" i="5" a="1"/>
  <c r="X223" i="5" s="1"/>
  <c r="X213" i="5" a="1"/>
  <c r="X213" i="5" s="1"/>
  <c r="X266" i="5" a="1"/>
  <c r="X266" i="5" s="1"/>
  <c r="X208" i="5" a="1"/>
  <c r="X208" i="5" s="1"/>
  <c r="X201" i="5" a="1"/>
  <c r="X201" i="5" s="1"/>
  <c r="X243" i="5" a="1"/>
  <c r="X243" i="5" s="1"/>
  <c r="X240" i="5" a="1"/>
  <c r="X240" i="5" s="1"/>
  <c r="X225" i="5" a="1"/>
  <c r="X225" i="5" s="1"/>
  <c r="X218" i="5" a="1"/>
  <c r="X218" i="5" s="1"/>
  <c r="X221" i="5" a="1"/>
  <c r="X221" i="5" s="1"/>
  <c r="X233" i="5" a="1"/>
  <c r="X233" i="5" s="1"/>
  <c r="X284" i="5" a="1"/>
  <c r="X284" i="5" s="1"/>
  <c r="X237" i="5" a="1"/>
  <c r="X237" i="5" s="1"/>
  <c r="X235" i="5" a="1"/>
  <c r="X235" i="5" s="1"/>
  <c r="X251" i="5" a="1"/>
  <c r="X251" i="5" s="1"/>
  <c r="X210" i="5" a="1"/>
  <c r="X210" i="5" s="1"/>
  <c r="X157" i="5" a="1"/>
  <c r="X157" i="5" s="1"/>
  <c r="X150" i="5" a="1"/>
  <c r="X150" i="5" s="1"/>
  <c r="X131" i="5" a="1"/>
  <c r="X131" i="5" s="1"/>
  <c r="X124" i="5" a="1"/>
  <c r="X124" i="5" s="1"/>
  <c r="X134" i="5" a="1"/>
  <c r="X134" i="5" s="1"/>
  <c r="X112" i="5" a="1"/>
  <c r="X112" i="5" s="1"/>
  <c r="X144" i="5" a="1"/>
  <c r="X144" i="5" s="1"/>
  <c r="X129" i="5" a="1"/>
  <c r="X129" i="5" s="1"/>
  <c r="X126" i="5" a="1"/>
  <c r="X126" i="5" s="1"/>
  <c r="X145" i="5" a="1"/>
  <c r="X145" i="5" s="1"/>
  <c r="X140" i="5" a="1"/>
  <c r="X140" i="5" s="1"/>
  <c r="X120" i="5" a="1"/>
  <c r="X120" i="5" s="1"/>
  <c r="X132" i="5" a="1"/>
  <c r="X132" i="5" s="1"/>
  <c r="X170" i="5" a="1"/>
  <c r="X170" i="5" s="1"/>
  <c r="X88" i="5" a="1"/>
  <c r="X88" i="5" s="1"/>
  <c r="X95" i="5" a="1"/>
  <c r="X95" i="5" s="1"/>
  <c r="X47" i="5" a="1"/>
  <c r="X47" i="5" s="1"/>
  <c r="X98" i="5" a="1"/>
  <c r="X98" i="5" s="1"/>
  <c r="X102" i="5" a="1"/>
  <c r="X102" i="5" s="1"/>
  <c r="X40" i="5" a="1"/>
  <c r="X40" i="5" s="1"/>
  <c r="X6" i="5" a="1"/>
  <c r="X6" i="5" s="1"/>
  <c r="X79" i="5" a="1"/>
  <c r="X79" i="5" s="1"/>
  <c r="X39" i="5" a="1"/>
  <c r="X39" i="5" s="1"/>
  <c r="X104" i="5" a="1"/>
  <c r="X104" i="5" s="1"/>
  <c r="X81" i="5" a="1"/>
  <c r="X81" i="5" s="1"/>
  <c r="X68" i="5" a="1"/>
  <c r="X68" i="5" s="1"/>
  <c r="X67" i="5" a="1"/>
  <c r="X67" i="5" s="1"/>
  <c r="X24" i="5" a="1"/>
  <c r="X24" i="5" s="1"/>
  <c r="Y2" i="5"/>
  <c r="Y11" i="5" s="1" a="1"/>
  <c r="Y11" i="5" s="1"/>
  <c r="X85" i="5" a="1"/>
  <c r="X85" i="5" s="1"/>
  <c r="X62" i="5" a="1"/>
  <c r="X62" i="5" s="1"/>
  <c r="X43" i="5" a="1"/>
  <c r="X43" i="5" s="1"/>
  <c r="X37" i="5" a="1"/>
  <c r="X37" i="5" s="1"/>
  <c r="X54" i="5" a="1"/>
  <c r="X54" i="5" s="1"/>
  <c r="X125" i="5" a="1"/>
  <c r="X125" i="5" s="1"/>
  <c r="X7" i="5" a="1"/>
  <c r="X7" i="5" s="1"/>
  <c r="X107" i="5" a="1"/>
  <c r="X107" i="5" s="1"/>
  <c r="X60" i="5" a="1"/>
  <c r="X60" i="5" s="1"/>
  <c r="X86" i="5" a="1"/>
  <c r="X86" i="5" s="1"/>
  <c r="X61" i="5" a="1"/>
  <c r="X61" i="5" s="1"/>
  <c r="X16" i="5" a="1"/>
  <c r="X16" i="5" s="1"/>
  <c r="X57" i="5" a="1"/>
  <c r="X57" i="5" s="1"/>
  <c r="X80" i="5" a="1"/>
  <c r="X80" i="5" s="1"/>
  <c r="X119" i="5" a="1"/>
  <c r="X119" i="5" s="1"/>
  <c r="X50" i="5" a="1"/>
  <c r="X50" i="5" s="1"/>
  <c r="X20" i="5" a="1"/>
  <c r="X20" i="5" s="1"/>
  <c r="X74" i="5" a="1"/>
  <c r="X74" i="5" s="1"/>
  <c r="X142" i="5" a="1"/>
  <c r="X142" i="5" s="1"/>
  <c r="X115" i="5" a="1"/>
  <c r="X115" i="5" s="1"/>
  <c r="X32" i="5" a="1"/>
  <c r="X32" i="5" s="1"/>
  <c r="X99" i="5" a="1"/>
  <c r="X99" i="5" s="1"/>
  <c r="X46" i="5" a="1"/>
  <c r="X46" i="5" s="1"/>
  <c r="X153" i="5" a="1"/>
  <c r="X153" i="5" s="1"/>
  <c r="X35" i="5" a="1"/>
  <c r="X35" i="5" s="1"/>
  <c r="X109" i="5" a="1"/>
  <c r="X109" i="5" s="1"/>
  <c r="X58" i="5" a="1"/>
  <c r="X58" i="5" s="1"/>
  <c r="X63" i="5" a="1"/>
  <c r="X63" i="5" s="1"/>
  <c r="X106" i="5" a="1"/>
  <c r="X106" i="5" s="1"/>
  <c r="X14" i="5" a="1"/>
  <c r="X14" i="5" s="1"/>
  <c r="X21" i="5" a="1"/>
  <c r="X21" i="5" s="1"/>
  <c r="X45" i="5" a="1"/>
  <c r="X45" i="5" s="1"/>
  <c r="X69" i="5" a="1"/>
  <c r="X69" i="5" s="1"/>
  <c r="X72" i="5" a="1"/>
  <c r="X72" i="5" s="1"/>
  <c r="X10" i="5" a="1"/>
  <c r="X10" i="5" s="1"/>
  <c r="X25" i="5" a="1"/>
  <c r="X25" i="5" s="1"/>
  <c r="X64" i="5" a="1"/>
  <c r="X64" i="5" s="1"/>
  <c r="X8" i="5" a="1"/>
  <c r="X8" i="5" s="1"/>
  <c r="X41" i="5" a="1"/>
  <c r="X41" i="5" s="1"/>
  <c r="X76" i="5" a="1"/>
  <c r="X76" i="5" s="1"/>
  <c r="X33" i="5" a="1"/>
  <c r="X33" i="5" s="1"/>
  <c r="X44" i="5" a="1"/>
  <c r="X44" i="5" s="1"/>
  <c r="X15" i="5" a="1"/>
  <c r="X15" i="5" s="1"/>
  <c r="X51" i="5" a="1"/>
  <c r="X51" i="5" s="1"/>
  <c r="X97" i="5" a="1"/>
  <c r="X97" i="5" s="1"/>
  <c r="X36" i="5" a="1"/>
  <c r="X36" i="5" s="1"/>
  <c r="X18" i="5" a="1"/>
  <c r="X18" i="5" s="1"/>
  <c r="X82" i="5" a="1"/>
  <c r="X82" i="5" s="1"/>
  <c r="X92" i="5" a="1"/>
  <c r="X92" i="5" s="1"/>
  <c r="X83" i="5" a="1"/>
  <c r="X83" i="5" s="1"/>
  <c r="X17" i="5" a="1"/>
  <c r="X17" i="5" s="1"/>
  <c r="X31" i="5" a="1"/>
  <c r="X31" i="5" s="1"/>
  <c r="X28" i="5" a="1"/>
  <c r="X28" i="5" s="1"/>
  <c r="X65" i="5" a="1"/>
  <c r="X65" i="5" s="1"/>
  <c r="X151" i="5" a="1"/>
  <c r="X151" i="5" s="1"/>
  <c r="X77" i="5" a="1"/>
  <c r="X77" i="5" s="1"/>
  <c r="X22" i="5" a="1"/>
  <c r="X22" i="5" s="1"/>
  <c r="X66" i="5" a="1"/>
  <c r="X66" i="5" s="1"/>
  <c r="X23" i="5" a="1"/>
  <c r="X23" i="5" s="1"/>
  <c r="X12" i="5" a="1"/>
  <c r="X12" i="5" s="1"/>
  <c r="X9" i="5" a="1"/>
  <c r="X9" i="5" s="1"/>
  <c r="X78" i="5" a="1"/>
  <c r="X78" i="5" s="1"/>
  <c r="X56" i="5" a="1"/>
  <c r="X56" i="5" s="1"/>
  <c r="X52" i="5" a="1"/>
  <c r="X52" i="5" s="1"/>
  <c r="X13" i="5" a="1"/>
  <c r="X13" i="5" s="1"/>
  <c r="X53" i="5" a="1"/>
  <c r="X53" i="5" s="1"/>
  <c r="X172" i="5" a="1"/>
  <c r="X172" i="5" s="1"/>
  <c r="X70" i="5" a="1"/>
  <c r="X70" i="5" s="1"/>
  <c r="X138" i="5" a="1"/>
  <c r="X138" i="5" s="1"/>
  <c r="X94" i="5" a="1"/>
  <c r="X94" i="5" s="1"/>
  <c r="X29" i="5" a="1"/>
  <c r="X29" i="5" s="1"/>
  <c r="X38" i="5" a="1"/>
  <c r="X38" i="5" s="1"/>
  <c r="X55" i="5" a="1"/>
  <c r="X55" i="5" s="1"/>
  <c r="X73" i="5" a="1"/>
  <c r="X73" i="5" s="1"/>
  <c r="X84" i="5" a="1"/>
  <c r="X84" i="5" s="1"/>
  <c r="X101" i="5" a="1"/>
  <c r="X101" i="5" s="1"/>
  <c r="X42" i="5" a="1"/>
  <c r="X42" i="5" s="1"/>
  <c r="X89" i="5" a="1"/>
  <c r="X89" i="5" s="1"/>
  <c r="X48" i="5" a="1"/>
  <c r="X48" i="5" s="1"/>
  <c r="X91" i="5" a="1"/>
  <c r="X91" i="5" s="1"/>
  <c r="X59" i="5" a="1"/>
  <c r="X59" i="5" s="1"/>
  <c r="X146" i="5" a="1"/>
  <c r="X146" i="5" s="1"/>
  <c r="X165" i="5" a="1"/>
  <c r="X165" i="5" s="1"/>
  <c r="X136" i="5" a="1"/>
  <c r="X136" i="5" s="1"/>
  <c r="X204" i="5" a="1"/>
  <c r="X204" i="5" s="1"/>
  <c r="X264" i="5" a="1"/>
  <c r="X264" i="5" s="1"/>
  <c r="X262" i="5" a="1"/>
  <c r="X262" i="5" s="1"/>
  <c r="X283" i="5" a="1"/>
  <c r="X283" i="5" s="1"/>
  <c r="X130" i="5" a="1"/>
  <c r="X130" i="5" s="1"/>
  <c r="X214" i="5" a="1"/>
  <c r="X214" i="5" s="1"/>
  <c r="X206" i="5" a="1"/>
  <c r="X206" i="5" s="1"/>
  <c r="X259" i="5" a="1"/>
  <c r="X259" i="5" s="1"/>
  <c r="X148" i="5" a="1"/>
  <c r="X148" i="5" s="1"/>
  <c r="X159" i="5" a="1"/>
  <c r="X159" i="5" s="1"/>
  <c r="X171" i="5" a="1"/>
  <c r="X171" i="5" s="1"/>
  <c r="X185" i="5" a="1"/>
  <c r="X185" i="5" s="1"/>
  <c r="X207" i="5" a="1"/>
  <c r="X207" i="5" s="1"/>
  <c r="X100" i="5" a="1"/>
  <c r="X100" i="5" s="1"/>
  <c r="X158" i="5" a="1"/>
  <c r="X158" i="5" s="1"/>
  <c r="X166" i="5" a="1"/>
  <c r="X166" i="5" s="1"/>
  <c r="X173" i="5" a="1"/>
  <c r="X173" i="5" s="1"/>
  <c r="X163" i="5" a="1"/>
  <c r="X163" i="5" s="1"/>
  <c r="X139" i="5" a="1"/>
  <c r="X139" i="5" s="1"/>
  <c r="X211" i="5" a="1"/>
  <c r="X211" i="5" s="1"/>
  <c r="X268" i="5" a="1"/>
  <c r="X268" i="5" s="1"/>
  <c r="X19" i="5" a="1"/>
  <c r="X19" i="5" s="1"/>
  <c r="X93" i="5" a="1"/>
  <c r="X93" i="5" s="1"/>
  <c r="X111" i="5" a="1"/>
  <c r="X111" i="5" s="1"/>
  <c r="X152" i="5" a="1"/>
  <c r="X152" i="5" s="1"/>
  <c r="X167" i="5" a="1"/>
  <c r="X167" i="5" s="1"/>
  <c r="X143" i="5" a="1"/>
  <c r="X143" i="5" s="1"/>
  <c r="X180" i="5" a="1"/>
  <c r="X180" i="5" s="1"/>
  <c r="X202" i="5" a="1"/>
  <c r="X202" i="5" s="1"/>
  <c r="X71" i="5" a="1"/>
  <c r="X71" i="5" s="1"/>
  <c r="X175" i="5" a="1"/>
  <c r="X175" i="5" s="1"/>
  <c r="X141" i="5" a="1"/>
  <c r="X141" i="5" s="1"/>
  <c r="X155" i="5" a="1"/>
  <c r="X155" i="5" s="1"/>
  <c r="X215" i="5" a="1"/>
  <c r="X215" i="5" s="1"/>
  <c r="X203" i="5" a="1"/>
  <c r="X203" i="5" s="1"/>
  <c r="X27" i="5" a="1"/>
  <c r="X27" i="5" s="1"/>
  <c r="X105" i="5" a="1"/>
  <c r="X105" i="5" s="1"/>
  <c r="X113" i="5" a="1"/>
  <c r="X113" i="5" s="1"/>
  <c r="X133" i="5" a="1"/>
  <c r="X133" i="5" s="1"/>
  <c r="X234" i="5" a="1"/>
  <c r="X234" i="5" s="1"/>
  <c r="X87" i="5" a="1"/>
  <c r="X87" i="5" s="1"/>
  <c r="X75" i="5" a="1"/>
  <c r="X75" i="5" s="1"/>
  <c r="X123" i="5" a="1"/>
  <c r="X123" i="5" s="1"/>
  <c r="X156" i="5" a="1"/>
  <c r="X156" i="5" s="1"/>
  <c r="X200" i="5" a="1"/>
  <c r="X200" i="5" s="1"/>
  <c r="X212" i="5" a="1"/>
  <c r="X212" i="5" s="1"/>
  <c r="X30" i="5" a="1"/>
  <c r="X30" i="5" s="1"/>
  <c r="X121" i="5" a="1"/>
  <c r="X121" i="5" s="1"/>
  <c r="X49" i="5" a="1"/>
  <c r="X49" i="5" s="1"/>
  <c r="X162" i="5" a="1"/>
  <c r="X162" i="5" s="1"/>
  <c r="X160" i="5" a="1"/>
  <c r="X160" i="5" s="1"/>
  <c r="X176" i="5" a="1"/>
  <c r="X176" i="5" s="1"/>
  <c r="X34" i="5" a="1"/>
  <c r="X34" i="5" s="1"/>
  <c r="X128" i="5" a="1"/>
  <c r="X128" i="5" s="1"/>
  <c r="X137" i="5" a="1"/>
  <c r="X137" i="5" s="1"/>
  <c r="X169" i="5" a="1"/>
  <c r="X169" i="5" s="1"/>
  <c r="X174" i="5" a="1"/>
  <c r="X174" i="5" s="1"/>
  <c r="X182" i="5" a="1"/>
  <c r="X182" i="5" s="1"/>
  <c r="X219" i="5" a="1"/>
  <c r="X219" i="5" s="1"/>
  <c r="X96" i="5" a="1"/>
  <c r="X96" i="5" s="1"/>
  <c r="X90" i="5" a="1"/>
  <c r="X90" i="5" s="1"/>
  <c r="X149" i="5" a="1"/>
  <c r="X149" i="5" s="1"/>
  <c r="X122" i="5" a="1"/>
  <c r="X122" i="5" s="1"/>
  <c r="X117" i="5" a="1"/>
  <c r="X117" i="5" s="1"/>
  <c r="X161" i="5" a="1"/>
  <c r="X161" i="5" s="1"/>
  <c r="X164" i="5" a="1"/>
  <c r="X164" i="5" s="1"/>
  <c r="X209" i="5" a="1"/>
  <c r="X209" i="5" s="1"/>
  <c r="X184" i="5" a="1"/>
  <c r="X184" i="5" s="1"/>
  <c r="X127" i="5" a="1"/>
  <c r="X127" i="5" s="1"/>
  <c r="X179" i="5" a="1"/>
  <c r="X179" i="5" s="1"/>
  <c r="X217" i="5" a="1"/>
  <c r="X217" i="5" s="1"/>
  <c r="X281" i="5" a="1"/>
  <c r="X281" i="5" s="1"/>
  <c r="X265" i="5" a="1"/>
  <c r="X265" i="5" s="1"/>
  <c r="X103" i="5" a="1"/>
  <c r="X103" i="5" s="1"/>
  <c r="X226" i="5" a="1"/>
  <c r="X226" i="5" s="1"/>
  <c r="X253" i="5" a="1"/>
  <c r="X253" i="5" s="1"/>
  <c r="X135" i="5" a="1"/>
  <c r="X135" i="5" s="1"/>
  <c r="X118" i="5" a="1"/>
  <c r="X118" i="5" s="1"/>
  <c r="X154" i="5" a="1"/>
  <c r="X154" i="5" s="1"/>
  <c r="X245" i="5" a="1"/>
  <c r="X245" i="5" s="1"/>
  <c r="X147" i="5" a="1"/>
  <c r="X147" i="5" s="1"/>
  <c r="X183" i="5" a="1"/>
  <c r="X183" i="5" s="1"/>
  <c r="X114" i="5" a="1"/>
  <c r="X114" i="5" s="1"/>
  <c r="X270" i="5" a="1"/>
  <c r="X270" i="5" s="1"/>
  <c r="X222" i="5" a="1"/>
  <c r="X222" i="5" s="1"/>
  <c r="X227" i="5" a="1"/>
  <c r="X227" i="5" s="1"/>
  <c r="X186" i="5" a="1"/>
  <c r="X186" i="5" s="1"/>
  <c r="X247" i="5" a="1"/>
  <c r="X247" i="5" s="1"/>
  <c r="X246" i="5" a="1"/>
  <c r="X246" i="5" s="1"/>
  <c r="X168" i="5" a="1"/>
  <c r="X168" i="5" s="1"/>
  <c r="X269" i="5" a="1"/>
  <c r="X269" i="5" s="1"/>
  <c r="X216" i="5" a="1"/>
  <c r="X216" i="5" s="1"/>
  <c r="X242" i="5" a="1"/>
  <c r="X242" i="5" s="1"/>
  <c r="X220" i="5" a="1"/>
  <c r="X220" i="5" s="1"/>
  <c r="X239" i="5" a="1"/>
  <c r="X239" i="5" s="1"/>
  <c r="X249" i="5" a="1"/>
  <c r="X249" i="5" s="1"/>
  <c r="X282" i="5" a="1"/>
  <c r="X282" i="5" s="1"/>
  <c r="X116" i="5" a="1"/>
  <c r="X116" i="5" s="1"/>
  <c r="X181" i="5" a="1"/>
  <c r="X181" i="5" s="1"/>
  <c r="X178" i="5" a="1"/>
  <c r="X178" i="5" s="1"/>
  <c r="X257" i="5" a="1"/>
  <c r="X257" i="5" s="1"/>
  <c r="X248" i="5" a="1"/>
  <c r="X248" i="5" s="1"/>
  <c r="X110" i="5" a="1"/>
  <c r="X110" i="5" s="1"/>
  <c r="X224" i="5" a="1"/>
  <c r="X224" i="5" s="1"/>
  <c r="X267" i="5" a="1"/>
  <c r="X267" i="5" s="1"/>
  <c r="X244" i="5" a="1"/>
  <c r="X244" i="5" s="1"/>
  <c r="X260" i="5" a="1"/>
  <c r="X260" i="5" s="1"/>
  <c r="X254" i="5" a="1"/>
  <c r="X254" i="5" s="1"/>
  <c r="X229" i="5" a="1"/>
  <c r="X229" i="5" s="1"/>
  <c r="X285" i="5" a="1"/>
  <c r="X285" i="5" s="1"/>
  <c r="W256" i="5"/>
  <c r="W293" i="5" s="1"/>
  <c r="W287" i="5" l="1"/>
  <c r="Y26" i="5" a="1"/>
  <c r="Y26" i="5" s="1"/>
  <c r="Y276" i="5" a="1"/>
  <c r="Y276" i="5" s="1"/>
  <c r="Y275" i="5" a="1"/>
  <c r="Y275" i="5" s="1"/>
  <c r="Y271" i="5" a="1"/>
  <c r="Y271" i="5" s="1"/>
  <c r="Y280" i="5" a="1"/>
  <c r="Y280" i="5" s="1"/>
  <c r="Y277" i="5" a="1"/>
  <c r="Y277" i="5" s="1"/>
  <c r="Y274" i="5" a="1"/>
  <c r="Y274" i="5" s="1"/>
  <c r="Y278" i="5" a="1"/>
  <c r="Y278" i="5" s="1"/>
  <c r="Y272" i="5" a="1"/>
  <c r="Y272" i="5" s="1"/>
  <c r="Y279" i="5" a="1"/>
  <c r="Y279" i="5" s="1"/>
  <c r="Y273" i="5" a="1"/>
  <c r="Y273" i="5" s="1"/>
  <c r="X286" i="5"/>
  <c r="X294" i="5" s="1"/>
  <c r="W296" i="5"/>
  <c r="X108" i="5"/>
  <c r="X289" i="5" s="1"/>
  <c r="X177" i="5"/>
  <c r="X290" i="5" s="1"/>
  <c r="Y192" i="5" a="1"/>
  <c r="Y192" i="5" s="1"/>
  <c r="Y191" i="5" a="1"/>
  <c r="Y191" i="5" s="1"/>
  <c r="Y195" i="5" a="1"/>
  <c r="Y195" i="5" s="1"/>
  <c r="Y194" i="5" a="1"/>
  <c r="Y194" i="5" s="1"/>
  <c r="Y188" i="5" a="1"/>
  <c r="Y188" i="5" s="1"/>
  <c r="Y190" i="5" a="1"/>
  <c r="Y190" i="5" s="1"/>
  <c r="Y189" i="5" a="1"/>
  <c r="Y189" i="5" s="1"/>
  <c r="Y187" i="5" a="1"/>
  <c r="Y187" i="5" s="1"/>
  <c r="Y196" i="5" a="1"/>
  <c r="Y196" i="5" s="1"/>
  <c r="Y198" i="5" a="1"/>
  <c r="Y198" i="5" s="1"/>
  <c r="Y193" i="5" a="1"/>
  <c r="Y193" i="5" s="1"/>
  <c r="Y197" i="5" a="1"/>
  <c r="Y197" i="5" s="1"/>
  <c r="Y199" i="5" a="1"/>
  <c r="Y199" i="5" s="1"/>
  <c r="X205" i="5"/>
  <c r="X291" i="5" s="1"/>
  <c r="Y231" i="5" a="1"/>
  <c r="Y231" i="5" s="1"/>
  <c r="Y230" i="5" a="1"/>
  <c r="Y230" i="5" s="1"/>
  <c r="Y232" i="5" a="1"/>
  <c r="Y232" i="5" s="1"/>
  <c r="X236" i="5"/>
  <c r="X292" i="5" s="1"/>
  <c r="X256" i="5"/>
  <c r="X293" i="5" s="1"/>
  <c r="Y261" i="5" a="1"/>
  <c r="Y261" i="5" s="1"/>
  <c r="Y255" i="5" a="1"/>
  <c r="Y255" i="5" s="1"/>
  <c r="Y250" i="5" a="1"/>
  <c r="Y250" i="5" s="1"/>
  <c r="Y252" i="5" a="1"/>
  <c r="Y252" i="5" s="1"/>
  <c r="Y241" i="5" a="1"/>
  <c r="Y241" i="5" s="1"/>
  <c r="Y235" i="5" a="1"/>
  <c r="Y235" i="5" s="1"/>
  <c r="Y238" i="5" a="1"/>
  <c r="Y238" i="5" s="1"/>
  <c r="Y258" i="5" a="1"/>
  <c r="Y258" i="5" s="1"/>
  <c r="Y249" i="5" a="1"/>
  <c r="Y249" i="5" s="1"/>
  <c r="Y233" i="5" a="1"/>
  <c r="Y233" i="5" s="1"/>
  <c r="Y248" i="5" a="1"/>
  <c r="Y248" i="5" s="1"/>
  <c r="Y206" i="5" a="1"/>
  <c r="Y206" i="5" s="1"/>
  <c r="Y201" i="5" a="1"/>
  <c r="Y201" i="5" s="1"/>
  <c r="Y246" i="5" a="1"/>
  <c r="Y246" i="5" s="1"/>
  <c r="Y259" i="5" a="1"/>
  <c r="Y259" i="5" s="1"/>
  <c r="Y237" i="5" a="1"/>
  <c r="Y237" i="5" s="1"/>
  <c r="Y251" i="5" a="1"/>
  <c r="Y251" i="5" s="1"/>
  <c r="Y254" i="5" a="1"/>
  <c r="Y254" i="5" s="1"/>
  <c r="Y178" i="5" a="1"/>
  <c r="Y178" i="5" s="1"/>
  <c r="Y179" i="5" a="1"/>
  <c r="Y179" i="5" s="1"/>
  <c r="Y160" i="5" a="1"/>
  <c r="Y160" i="5" s="1"/>
  <c r="Y150" i="5" a="1"/>
  <c r="Y150" i="5" s="1"/>
  <c r="Y131" i="5" a="1"/>
  <c r="Y131" i="5" s="1"/>
  <c r="Y165" i="5" a="1"/>
  <c r="Y165" i="5" s="1"/>
  <c r="Y170" i="5" a="1"/>
  <c r="Y170" i="5" s="1"/>
  <c r="Y145" i="5" a="1"/>
  <c r="Y145" i="5" s="1"/>
  <c r="Y112" i="5" a="1"/>
  <c r="Y112" i="5" s="1"/>
  <c r="Y129" i="5" a="1"/>
  <c r="Y129" i="5" s="1"/>
  <c r="Y132" i="5" a="1"/>
  <c r="Y132" i="5" s="1"/>
  <c r="Y123" i="5" a="1"/>
  <c r="Y123" i="5" s="1"/>
  <c r="Y119" i="5" a="1"/>
  <c r="Y119" i="5" s="1"/>
  <c r="Y23" i="5" a="1"/>
  <c r="Y23" i="5" s="1"/>
  <c r="Y6" i="5" a="1"/>
  <c r="Y6" i="5" s="1"/>
  <c r="Y74" i="5" a="1"/>
  <c r="Y74" i="5" s="1"/>
  <c r="Y30" i="5" a="1"/>
  <c r="Y30" i="5" s="1"/>
  <c r="Y19" i="5" a="1"/>
  <c r="Y19" i="5" s="1"/>
  <c r="Y10" i="5" a="1"/>
  <c r="Y10" i="5" s="1"/>
  <c r="Y75" i="5" a="1"/>
  <c r="Y75" i="5" s="1"/>
  <c r="Y27" i="5" a="1"/>
  <c r="Y27" i="5" s="1"/>
  <c r="Y34" i="5" a="1"/>
  <c r="Y34" i="5" s="1"/>
  <c r="Y102" i="5" a="1"/>
  <c r="Y102" i="5" s="1"/>
  <c r="Y90" i="5" a="1"/>
  <c r="Y90" i="5" s="1"/>
  <c r="Y15" i="5" a="1"/>
  <c r="Y15" i="5" s="1"/>
  <c r="Y61" i="5" a="1"/>
  <c r="Y61" i="5" s="1"/>
  <c r="Y81" i="5" a="1"/>
  <c r="Y81" i="5" s="1"/>
  <c r="Y79" i="5" a="1"/>
  <c r="Y79" i="5" s="1"/>
  <c r="Y97" i="5" a="1"/>
  <c r="Y97" i="5" s="1"/>
  <c r="Z2" i="5"/>
  <c r="Z11" i="5" s="1" a="1"/>
  <c r="Z11" i="5" s="1"/>
  <c r="Y50" i="5" a="1"/>
  <c r="Y50" i="5" s="1"/>
  <c r="Y60" i="5" a="1"/>
  <c r="Y60" i="5" s="1"/>
  <c r="Y49" i="5" a="1"/>
  <c r="Y49" i="5" s="1"/>
  <c r="Y80" i="5" a="1"/>
  <c r="Y80" i="5" s="1"/>
  <c r="Y86" i="5" a="1"/>
  <c r="Y86" i="5" s="1"/>
  <c r="Y95" i="5" a="1"/>
  <c r="Y95" i="5" s="1"/>
  <c r="Y8" i="5" a="1"/>
  <c r="Y8" i="5" s="1"/>
  <c r="Y43" i="5" a="1"/>
  <c r="Y43" i="5" s="1"/>
  <c r="Y87" i="5" a="1"/>
  <c r="Y87" i="5" s="1"/>
  <c r="Y92" i="5" a="1"/>
  <c r="Y92" i="5" s="1"/>
  <c r="Y99" i="5" a="1"/>
  <c r="Y99" i="5" s="1"/>
  <c r="Y88" i="5" a="1"/>
  <c r="Y88" i="5" s="1"/>
  <c r="Y7" i="5" a="1"/>
  <c r="Y7" i="5" s="1"/>
  <c r="Y85" i="5" a="1"/>
  <c r="Y85" i="5" s="1"/>
  <c r="Y21" i="5" a="1"/>
  <c r="Y21" i="5" s="1"/>
  <c r="Y67" i="5" a="1"/>
  <c r="Y67" i="5" s="1"/>
  <c r="Y17" i="5" a="1"/>
  <c r="Y17" i="5" s="1"/>
  <c r="Y73" i="5" a="1"/>
  <c r="Y73" i="5" s="1"/>
  <c r="Y57" i="5" a="1"/>
  <c r="Y57" i="5" s="1"/>
  <c r="Y66" i="5" a="1"/>
  <c r="Y66" i="5" s="1"/>
  <c r="Y109" i="5" a="1"/>
  <c r="Y109" i="5" s="1"/>
  <c r="Y63" i="5" a="1"/>
  <c r="Y63" i="5" s="1"/>
  <c r="Y14" i="5" a="1"/>
  <c r="Y14" i="5" s="1"/>
  <c r="Y39" i="5" a="1"/>
  <c r="Y39" i="5" s="1"/>
  <c r="Y54" i="5" a="1"/>
  <c r="Y54" i="5" s="1"/>
  <c r="Y84" i="5" a="1"/>
  <c r="Y84" i="5" s="1"/>
  <c r="Y106" i="5" a="1"/>
  <c r="Y106" i="5" s="1"/>
  <c r="Y28" i="5" a="1"/>
  <c r="Y28" i="5" s="1"/>
  <c r="Y41" i="5" a="1"/>
  <c r="Y41" i="5" s="1"/>
  <c r="Y47" i="5" a="1"/>
  <c r="Y47" i="5" s="1"/>
  <c r="Y138" i="5" a="1"/>
  <c r="Y138" i="5" s="1"/>
  <c r="Y53" i="5" a="1"/>
  <c r="Y53" i="5" s="1"/>
  <c r="Y45" i="5" a="1"/>
  <c r="Y45" i="5" s="1"/>
  <c r="Y46" i="5" a="1"/>
  <c r="Y46" i="5" s="1"/>
  <c r="Y51" i="5" a="1"/>
  <c r="Y51" i="5" s="1"/>
  <c r="Y29" i="5" a="1"/>
  <c r="Y29" i="5" s="1"/>
  <c r="Y36" i="5" a="1"/>
  <c r="Y36" i="5" s="1"/>
  <c r="Y18" i="5" a="1"/>
  <c r="Y18" i="5" s="1"/>
  <c r="Y82" i="5" a="1"/>
  <c r="Y82" i="5" s="1"/>
  <c r="Y35" i="5" a="1"/>
  <c r="Y35" i="5" s="1"/>
  <c r="Y58" i="5" a="1"/>
  <c r="Y58" i="5" s="1"/>
  <c r="Y22" i="5" a="1"/>
  <c r="Y22" i="5" s="1"/>
  <c r="Y65" i="5" a="1"/>
  <c r="Y65" i="5" s="1"/>
  <c r="Y153" i="5" a="1"/>
  <c r="Y153" i="5" s="1"/>
  <c r="Y151" i="5" a="1"/>
  <c r="Y151" i="5" s="1"/>
  <c r="Y59" i="5" a="1"/>
  <c r="Y59" i="5" s="1"/>
  <c r="Y91" i="5" a="1"/>
  <c r="Y91" i="5" s="1"/>
  <c r="Y83" i="5" a="1"/>
  <c r="Y83" i="5" s="1"/>
  <c r="Y9" i="5" a="1"/>
  <c r="Y9" i="5" s="1"/>
  <c r="Y33" i="5" a="1"/>
  <c r="Y33" i="5" s="1"/>
  <c r="Y78" i="5" a="1"/>
  <c r="Y78" i="5" s="1"/>
  <c r="Y25" i="5" a="1"/>
  <c r="Y25" i="5" s="1"/>
  <c r="Y130" i="5" a="1"/>
  <c r="Y130" i="5" s="1"/>
  <c r="Y62" i="5" a="1"/>
  <c r="Y62" i="5" s="1"/>
  <c r="Y52" i="5" a="1"/>
  <c r="Y52" i="5" s="1"/>
  <c r="Y142" i="5" a="1"/>
  <c r="Y142" i="5" s="1"/>
  <c r="Y70" i="5" a="1"/>
  <c r="Y70" i="5" s="1"/>
  <c r="Y94" i="5" a="1"/>
  <c r="Y94" i="5" s="1"/>
  <c r="Y107" i="5" a="1"/>
  <c r="Y107" i="5" s="1"/>
  <c r="Y172" i="5" a="1"/>
  <c r="Y172" i="5" s="1"/>
  <c r="Y38" i="5" a="1"/>
  <c r="Y38" i="5" s="1"/>
  <c r="Y64" i="5" a="1"/>
  <c r="Y64" i="5" s="1"/>
  <c r="Y16" i="5" a="1"/>
  <c r="Y16" i="5" s="1"/>
  <c r="Y96" i="5" a="1"/>
  <c r="Y96" i="5" s="1"/>
  <c r="Y98" i="5" a="1"/>
  <c r="Y98" i="5" s="1"/>
  <c r="Y55" i="5" a="1"/>
  <c r="Y55" i="5" s="1"/>
  <c r="Y48" i="5" a="1"/>
  <c r="Y48" i="5" s="1"/>
  <c r="Y20" i="5" a="1"/>
  <c r="Y20" i="5" s="1"/>
  <c r="Y101" i="5" a="1"/>
  <c r="Y101" i="5" s="1"/>
  <c r="Y12" i="5" a="1"/>
  <c r="Y12" i="5" s="1"/>
  <c r="Y44" i="5" a="1"/>
  <c r="Y44" i="5" s="1"/>
  <c r="Y42" i="5" a="1"/>
  <c r="Y42" i="5" s="1"/>
  <c r="Y24" i="5" a="1"/>
  <c r="Y24" i="5" s="1"/>
  <c r="Y89" i="5" a="1"/>
  <c r="Y89" i="5" s="1"/>
  <c r="Y69" i="5" a="1"/>
  <c r="Y69" i="5" s="1"/>
  <c r="Y76" i="5" a="1"/>
  <c r="Y76" i="5" s="1"/>
  <c r="Y56" i="5" a="1"/>
  <c r="Y56" i="5" s="1"/>
  <c r="Y13" i="5" a="1"/>
  <c r="Y13" i="5" s="1"/>
  <c r="Y77" i="5" a="1"/>
  <c r="Y77" i="5" s="1"/>
  <c r="Y37" i="5" a="1"/>
  <c r="Y37" i="5" s="1"/>
  <c r="Y72" i="5" a="1"/>
  <c r="Y72" i="5" s="1"/>
  <c r="Y31" i="5" a="1"/>
  <c r="Y31" i="5" s="1"/>
  <c r="Y32" i="5" a="1"/>
  <c r="Y32" i="5" s="1"/>
  <c r="Y100" i="5" a="1"/>
  <c r="Y100" i="5" s="1"/>
  <c r="Y93" i="5" a="1"/>
  <c r="Y93" i="5" s="1"/>
  <c r="Y175" i="5" a="1"/>
  <c r="Y175" i="5" s="1"/>
  <c r="Y111" i="5" a="1"/>
  <c r="Y111" i="5" s="1"/>
  <c r="Y114" i="5" a="1"/>
  <c r="Y114" i="5" s="1"/>
  <c r="Y121" i="5" a="1"/>
  <c r="Y121" i="5" s="1"/>
  <c r="Y124" i="5" a="1"/>
  <c r="Y124" i="5" s="1"/>
  <c r="Y176" i="5" a="1"/>
  <c r="Y176" i="5" s="1"/>
  <c r="Y214" i="5" a="1"/>
  <c r="Y214" i="5" s="1"/>
  <c r="Y148" i="5" a="1"/>
  <c r="Y148" i="5" s="1"/>
  <c r="Y159" i="5" a="1"/>
  <c r="Y159" i="5" s="1"/>
  <c r="Y144" i="5" a="1"/>
  <c r="Y144" i="5" s="1"/>
  <c r="Y207" i="5" a="1"/>
  <c r="Y207" i="5" s="1"/>
  <c r="Y218" i="5" a="1"/>
  <c r="Y218" i="5" s="1"/>
  <c r="Y269" i="5" a="1"/>
  <c r="Y269" i="5" s="1"/>
  <c r="Y245" i="5" a="1"/>
  <c r="Y245" i="5" s="1"/>
  <c r="Y136" i="5" a="1"/>
  <c r="Y136" i="5" s="1"/>
  <c r="Y173" i="5" a="1"/>
  <c r="Y173" i="5" s="1"/>
  <c r="Y167" i="5" a="1"/>
  <c r="Y167" i="5" s="1"/>
  <c r="Y202" i="5" a="1"/>
  <c r="Y202" i="5" s="1"/>
  <c r="Y186" i="5" a="1"/>
  <c r="Y186" i="5" s="1"/>
  <c r="Y211" i="5" a="1"/>
  <c r="Y211" i="5" s="1"/>
  <c r="Y268" i="5" a="1"/>
  <c r="Y268" i="5" s="1"/>
  <c r="Y229" i="5" a="1"/>
  <c r="Y229" i="5" s="1"/>
  <c r="Y222" i="5" a="1"/>
  <c r="Y222" i="5" s="1"/>
  <c r="Y149" i="5" a="1"/>
  <c r="Y149" i="5" s="1"/>
  <c r="Y125" i="5" a="1"/>
  <c r="Y125" i="5" s="1"/>
  <c r="Y166" i="5" a="1"/>
  <c r="Y166" i="5" s="1"/>
  <c r="Y162" i="5" a="1"/>
  <c r="Y162" i="5" s="1"/>
  <c r="Y152" i="5" a="1"/>
  <c r="Y152" i="5" s="1"/>
  <c r="Y141" i="5" a="1"/>
  <c r="Y141" i="5" s="1"/>
  <c r="Y163" i="5" a="1"/>
  <c r="Y163" i="5" s="1"/>
  <c r="Y215" i="5" a="1"/>
  <c r="Y215" i="5" s="1"/>
  <c r="Y239" i="5" a="1"/>
  <c r="Y239" i="5" s="1"/>
  <c r="Y243" i="5" a="1"/>
  <c r="Y243" i="5" s="1"/>
  <c r="Y284" i="5" a="1"/>
  <c r="Y284" i="5" s="1"/>
  <c r="Y213" i="5" a="1"/>
  <c r="Y213" i="5" s="1"/>
  <c r="Y265" i="5" a="1"/>
  <c r="Y265" i="5" s="1"/>
  <c r="Y105" i="5" a="1"/>
  <c r="Y105" i="5" s="1"/>
  <c r="Y113" i="5" a="1"/>
  <c r="Y113" i="5" s="1"/>
  <c r="Y139" i="5" a="1"/>
  <c r="Y139" i="5" s="1"/>
  <c r="Y203" i="5" a="1"/>
  <c r="Y203" i="5" s="1"/>
  <c r="Y234" i="5" a="1"/>
  <c r="Y234" i="5" s="1"/>
  <c r="Y210" i="5" a="1"/>
  <c r="Y210" i="5" s="1"/>
  <c r="Y147" i="5" a="1"/>
  <c r="Y147" i="5" s="1"/>
  <c r="Y120" i="5" a="1"/>
  <c r="Y120" i="5" s="1"/>
  <c r="Y133" i="5" a="1"/>
  <c r="Y133" i="5" s="1"/>
  <c r="Y209" i="5" a="1"/>
  <c r="Y209" i="5" s="1"/>
  <c r="Y200" i="5" a="1"/>
  <c r="Y200" i="5" s="1"/>
  <c r="Y212" i="5" a="1"/>
  <c r="Y212" i="5" s="1"/>
  <c r="Y118" i="5" a="1"/>
  <c r="Y118" i="5" s="1"/>
  <c r="Y71" i="5" a="1"/>
  <c r="Y71" i="5" s="1"/>
  <c r="Y156" i="5" a="1"/>
  <c r="Y156" i="5" s="1"/>
  <c r="Y180" i="5" a="1"/>
  <c r="Y180" i="5" s="1"/>
  <c r="Y184" i="5" a="1"/>
  <c r="Y184" i="5" s="1"/>
  <c r="Y157" i="5" a="1"/>
  <c r="Y157" i="5" s="1"/>
  <c r="Y128" i="5" a="1"/>
  <c r="Y128" i="5" s="1"/>
  <c r="Y137" i="5" a="1"/>
  <c r="Y137" i="5" s="1"/>
  <c r="Y169" i="5" a="1"/>
  <c r="Y169" i="5" s="1"/>
  <c r="Y126" i="5" a="1"/>
  <c r="Y126" i="5" s="1"/>
  <c r="Y174" i="5" a="1"/>
  <c r="Y174" i="5" s="1"/>
  <c r="Y171" i="5" a="1"/>
  <c r="Y171" i="5" s="1"/>
  <c r="Y182" i="5" a="1"/>
  <c r="Y182" i="5" s="1"/>
  <c r="Y219" i="5" a="1"/>
  <c r="Y219" i="5" s="1"/>
  <c r="Y115" i="5" a="1"/>
  <c r="Y115" i="5" s="1"/>
  <c r="Y143" i="5" a="1"/>
  <c r="Y143" i="5" s="1"/>
  <c r="Y164" i="5" a="1"/>
  <c r="Y164" i="5" s="1"/>
  <c r="Y227" i="5" a="1"/>
  <c r="Y227" i="5" s="1"/>
  <c r="Y104" i="5" a="1"/>
  <c r="Y104" i="5" s="1"/>
  <c r="Y103" i="5" a="1"/>
  <c r="Y103" i="5" s="1"/>
  <c r="Y122" i="5" a="1"/>
  <c r="Y122" i="5" s="1"/>
  <c r="Y117" i="5" a="1"/>
  <c r="Y117" i="5" s="1"/>
  <c r="Y68" i="5" a="1"/>
  <c r="Y68" i="5" s="1"/>
  <c r="Y116" i="5" a="1"/>
  <c r="Y116" i="5" s="1"/>
  <c r="Y158" i="5" a="1"/>
  <c r="Y158" i="5" s="1"/>
  <c r="Y146" i="5" a="1"/>
  <c r="Y146" i="5" s="1"/>
  <c r="Y140" i="5" a="1"/>
  <c r="Y140" i="5" s="1"/>
  <c r="Y168" i="5" a="1"/>
  <c r="Y168" i="5" s="1"/>
  <c r="Y224" i="5" a="1"/>
  <c r="Y224" i="5" s="1"/>
  <c r="Y181" i="5" a="1"/>
  <c r="Y181" i="5" s="1"/>
  <c r="Y185" i="5" a="1"/>
  <c r="Y185" i="5" s="1"/>
  <c r="Y135" i="5" a="1"/>
  <c r="Y135" i="5" s="1"/>
  <c r="Y183" i="5" a="1"/>
  <c r="Y183" i="5" s="1"/>
  <c r="Y264" i="5" a="1"/>
  <c r="Y264" i="5" s="1"/>
  <c r="Y155" i="5" a="1"/>
  <c r="Y155" i="5" s="1"/>
  <c r="Y221" i="5" a="1"/>
  <c r="Y221" i="5" s="1"/>
  <c r="Y161" i="5" a="1"/>
  <c r="Y161" i="5" s="1"/>
  <c r="Y154" i="5" a="1"/>
  <c r="Y154" i="5" s="1"/>
  <c r="Y247" i="5" a="1"/>
  <c r="Y247" i="5" s="1"/>
  <c r="Y242" i="5" a="1"/>
  <c r="Y242" i="5" s="1"/>
  <c r="Y223" i="5" a="1"/>
  <c r="Y223" i="5" s="1"/>
  <c r="Y134" i="5" a="1"/>
  <c r="Y134" i="5" s="1"/>
  <c r="Y228" i="5" a="1"/>
  <c r="Y228" i="5" s="1"/>
  <c r="Y282" i="5" a="1"/>
  <c r="Y282" i="5" s="1"/>
  <c r="Y216" i="5" a="1"/>
  <c r="Y216" i="5" s="1"/>
  <c r="Y262" i="5" a="1"/>
  <c r="Y262" i="5" s="1"/>
  <c r="Y281" i="5" a="1"/>
  <c r="Y281" i="5" s="1"/>
  <c r="Y267" i="5" a="1"/>
  <c r="Y267" i="5" s="1"/>
  <c r="Y208" i="5" a="1"/>
  <c r="Y208" i="5" s="1"/>
  <c r="Y240" i="5" a="1"/>
  <c r="Y240" i="5" s="1"/>
  <c r="Y263" i="5" a="1"/>
  <c r="Y263" i="5" s="1"/>
  <c r="Y204" i="5" a="1"/>
  <c r="Y204" i="5" s="1"/>
  <c r="Y244" i="5" a="1"/>
  <c r="Y244" i="5" s="1"/>
  <c r="Y253" i="5" a="1"/>
  <c r="Y253" i="5" s="1"/>
  <c r="Y220" i="5" a="1"/>
  <c r="Y220" i="5" s="1"/>
  <c r="Y127" i="5" a="1"/>
  <c r="Y127" i="5" s="1"/>
  <c r="Y270" i="5" a="1"/>
  <c r="Y270" i="5" s="1"/>
  <c r="Y110" i="5" a="1"/>
  <c r="Y110" i="5" s="1"/>
  <c r="Y260" i="5" a="1"/>
  <c r="Y260" i="5" s="1"/>
  <c r="Y226" i="5" a="1"/>
  <c r="Y226" i="5" s="1"/>
  <c r="Y283" i="5" a="1"/>
  <c r="Y283" i="5" s="1"/>
  <c r="Y285" i="5" a="1"/>
  <c r="Y285" i="5" s="1"/>
  <c r="Y40" i="5" a="1"/>
  <c r="Y40" i="5" s="1"/>
  <c r="Y217" i="5" a="1"/>
  <c r="Y217" i="5" s="1"/>
  <c r="Y257" i="5" a="1"/>
  <c r="Y257" i="5" s="1"/>
  <c r="Y266" i="5" a="1"/>
  <c r="Y266" i="5" s="1"/>
  <c r="Y225" i="5" a="1"/>
  <c r="Y225" i="5" s="1"/>
  <c r="X287" i="5" l="1"/>
  <c r="Z26" i="5" a="1"/>
  <c r="Z26" i="5" s="1"/>
  <c r="Z280" i="5" a="1"/>
  <c r="Z280" i="5" s="1"/>
  <c r="Z275" i="5" a="1"/>
  <c r="Z275" i="5" s="1"/>
  <c r="Z278" i="5" a="1"/>
  <c r="Z278" i="5" s="1"/>
  <c r="Z279" i="5" a="1"/>
  <c r="Z279" i="5" s="1"/>
  <c r="Z277" i="5" a="1"/>
  <c r="Z277" i="5" s="1"/>
  <c r="Z271" i="5" a="1"/>
  <c r="Z271" i="5" s="1"/>
  <c r="Z274" i="5" a="1"/>
  <c r="Z274" i="5" s="1"/>
  <c r="Z276" i="5" a="1"/>
  <c r="Z276" i="5" s="1"/>
  <c r="Z272" i="5" a="1"/>
  <c r="Z272" i="5" s="1"/>
  <c r="Z273" i="5" a="1"/>
  <c r="Z273" i="5" s="1"/>
  <c r="Y286" i="5"/>
  <c r="Y294" i="5" s="1"/>
  <c r="E14" i="7" s="1"/>
  <c r="X296" i="5"/>
  <c r="Y108" i="5"/>
  <c r="Y289" i="5" s="1"/>
  <c r="Y177" i="5"/>
  <c r="Y290" i="5" s="1"/>
  <c r="E10" i="7" s="1"/>
  <c r="Z189" i="5" a="1"/>
  <c r="Z189" i="5" s="1"/>
  <c r="Z188" i="5" a="1"/>
  <c r="Z188" i="5" s="1"/>
  <c r="Z190" i="5" a="1"/>
  <c r="Z190" i="5" s="1"/>
  <c r="Z194" i="5" a="1"/>
  <c r="Z194" i="5" s="1"/>
  <c r="Z187" i="5" a="1"/>
  <c r="Z187" i="5" s="1"/>
  <c r="Z196" i="5" a="1"/>
  <c r="Z196" i="5" s="1"/>
  <c r="Z199" i="5" a="1"/>
  <c r="Z199" i="5" s="1"/>
  <c r="Z198" i="5" a="1"/>
  <c r="Z198" i="5" s="1"/>
  <c r="Z192" i="5" a="1"/>
  <c r="Z192" i="5" s="1"/>
  <c r="Z197" i="5" a="1"/>
  <c r="Z197" i="5" s="1"/>
  <c r="Z193" i="5" a="1"/>
  <c r="Z193" i="5" s="1"/>
  <c r="Z195" i="5" a="1"/>
  <c r="Z195" i="5" s="1"/>
  <c r="Z191" i="5" a="1"/>
  <c r="Z191" i="5" s="1"/>
  <c r="Y205" i="5"/>
  <c r="Y291" i="5" s="1"/>
  <c r="E11" i="7" s="1"/>
  <c r="Z231" i="5" a="1"/>
  <c r="Z231" i="5" s="1"/>
  <c r="Z230" i="5" a="1"/>
  <c r="Z230" i="5" s="1"/>
  <c r="Z232" i="5" a="1"/>
  <c r="Z232" i="5" s="1"/>
  <c r="Y236" i="5"/>
  <c r="Y292" i="5" s="1"/>
  <c r="E12" i="7" s="1"/>
  <c r="Z252" i="5" a="1"/>
  <c r="Z252" i="5" s="1"/>
  <c r="Z241" i="5" a="1"/>
  <c r="Z241" i="5" s="1"/>
  <c r="Z238" i="5" a="1"/>
  <c r="Z238" i="5" s="1"/>
  <c r="Z228" i="5" a="1"/>
  <c r="Z228" i="5" s="1"/>
  <c r="Z251" i="5" a="1"/>
  <c r="Z251" i="5" s="1"/>
  <c r="Z246" i="5" a="1"/>
  <c r="Z246" i="5" s="1"/>
  <c r="Z245" i="5" a="1"/>
  <c r="Z245" i="5" s="1"/>
  <c r="Z218" i="5" a="1"/>
  <c r="Z218" i="5" s="1"/>
  <c r="Z240" i="5" a="1"/>
  <c r="Z240" i="5" s="1"/>
  <c r="Z225" i="5" a="1"/>
  <c r="Z225" i="5" s="1"/>
  <c r="Z254" i="5" a="1"/>
  <c r="Z254" i="5" s="1"/>
  <c r="Z223" i="5" a="1"/>
  <c r="Z223" i="5" s="1"/>
  <c r="Z248" i="5" a="1"/>
  <c r="Z248" i="5" s="1"/>
  <c r="Z207" i="5" a="1"/>
  <c r="Z207" i="5" s="1"/>
  <c r="Z201" i="5" a="1"/>
  <c r="Z201" i="5" s="1"/>
  <c r="Z179" i="5" a="1"/>
  <c r="Z179" i="5" s="1"/>
  <c r="Z206" i="5" a="1"/>
  <c r="Z206" i="5" s="1"/>
  <c r="Z170" i="5" a="1"/>
  <c r="Z170" i="5" s="1"/>
  <c r="Z145" i="5" a="1"/>
  <c r="Z145" i="5" s="1"/>
  <c r="Z124" i="5" a="1"/>
  <c r="Z124" i="5" s="1"/>
  <c r="Z155" i="5" a="1"/>
  <c r="Z155" i="5" s="1"/>
  <c r="Z134" i="5" a="1"/>
  <c r="Z134" i="5" s="1"/>
  <c r="Z123" i="5" a="1"/>
  <c r="Z123" i="5" s="1"/>
  <c r="Z131" i="5" a="1"/>
  <c r="Z131" i="5" s="1"/>
  <c r="Z6" i="5" a="1"/>
  <c r="Z6" i="5" s="1"/>
  <c r="Z39" i="5" a="1"/>
  <c r="Z39" i="5" s="1"/>
  <c r="Z50" i="5" a="1"/>
  <c r="Z50" i="5" s="1"/>
  <c r="Z102" i="5" a="1"/>
  <c r="Z102" i="5" s="1"/>
  <c r="Z40" i="5" a="1"/>
  <c r="Z40" i="5" s="1"/>
  <c r="Z154" i="5" a="1"/>
  <c r="Z154" i="5" s="1"/>
  <c r="Z104" i="5" a="1"/>
  <c r="Z104" i="5" s="1"/>
  <c r="Z81" i="5" a="1"/>
  <c r="Z81" i="5" s="1"/>
  <c r="Z47" i="5" a="1"/>
  <c r="Z47" i="5" s="1"/>
  <c r="Z74" i="5" a="1"/>
  <c r="Z74" i="5" s="1"/>
  <c r="Z86" i="5" a="1"/>
  <c r="Z86" i="5" s="1"/>
  <c r="Z75" i="5" a="1"/>
  <c r="Z75" i="5" s="1"/>
  <c r="Z94" i="5" a="1"/>
  <c r="Z94" i="5" s="1"/>
  <c r="Z106" i="5" a="1"/>
  <c r="Z106" i="5" s="1"/>
  <c r="Z116" i="5" a="1"/>
  <c r="Z116" i="5" s="1"/>
  <c r="Z95" i="5" a="1"/>
  <c r="Z95" i="5" s="1"/>
  <c r="Z56" i="5" a="1"/>
  <c r="Z56" i="5" s="1"/>
  <c r="Z60" i="5" a="1"/>
  <c r="Z60" i="5" s="1"/>
  <c r="Z59" i="5" a="1"/>
  <c r="Z59" i="5" s="1"/>
  <c r="Z21" i="5" a="1"/>
  <c r="Z21" i="5" s="1"/>
  <c r="Z67" i="5" a="1"/>
  <c r="Z67" i="5" s="1"/>
  <c r="Z38" i="5" a="1"/>
  <c r="Z38" i="5" s="1"/>
  <c r="AA2" i="5"/>
  <c r="AA11" i="5" s="1" a="1"/>
  <c r="AA11" i="5" s="1"/>
  <c r="Z87" i="5" a="1"/>
  <c r="Z87" i="5" s="1"/>
  <c r="Z71" i="5" a="1"/>
  <c r="Z71" i="5" s="1"/>
  <c r="Z88" i="5" a="1"/>
  <c r="Z88" i="5" s="1"/>
  <c r="Z17" i="5" a="1"/>
  <c r="Z17" i="5" s="1"/>
  <c r="Z99" i="5" a="1"/>
  <c r="Z99" i="5" s="1"/>
  <c r="Z8" i="5" a="1"/>
  <c r="Z8" i="5" s="1"/>
  <c r="Z65" i="5" a="1"/>
  <c r="Z65" i="5" s="1"/>
  <c r="Z73" i="5" a="1"/>
  <c r="Z73" i="5" s="1"/>
  <c r="Z101" i="5" a="1"/>
  <c r="Z101" i="5" s="1"/>
  <c r="Z46" i="5" a="1"/>
  <c r="Z46" i="5" s="1"/>
  <c r="Z92" i="5" a="1"/>
  <c r="Z92" i="5" s="1"/>
  <c r="Z97" i="5" a="1"/>
  <c r="Z97" i="5" s="1"/>
  <c r="Z31" i="5" a="1"/>
  <c r="Z31" i="5" s="1"/>
  <c r="Z32" i="5" a="1"/>
  <c r="Z32" i="5" s="1"/>
  <c r="Z45" i="5" a="1"/>
  <c r="Z45" i="5" s="1"/>
  <c r="Z93" i="5" a="1"/>
  <c r="Z93" i="5" s="1"/>
  <c r="Z78" i="5" a="1"/>
  <c r="Z78" i="5" s="1"/>
  <c r="Z68" i="5" a="1"/>
  <c r="Z68" i="5" s="1"/>
  <c r="Z72" i="5" a="1"/>
  <c r="Z72" i="5" s="1"/>
  <c r="Z18" i="5" a="1"/>
  <c r="Z18" i="5" s="1"/>
  <c r="Z82" i="5" a="1"/>
  <c r="Z82" i="5" s="1"/>
  <c r="Z89" i="5" a="1"/>
  <c r="Z89" i="5" s="1"/>
  <c r="Z138" i="5" a="1"/>
  <c r="Z138" i="5" s="1"/>
  <c r="Z22" i="5" a="1"/>
  <c r="Z22" i="5" s="1"/>
  <c r="Z52" i="5" a="1"/>
  <c r="Z52" i="5" s="1"/>
  <c r="Z58" i="5" a="1"/>
  <c r="Z58" i="5" s="1"/>
  <c r="Z25" i="5" a="1"/>
  <c r="Z25" i="5" s="1"/>
  <c r="Z33" i="5" a="1"/>
  <c r="Z33" i="5" s="1"/>
  <c r="Z44" i="5" a="1"/>
  <c r="Z44" i="5" s="1"/>
  <c r="Z43" i="5" a="1"/>
  <c r="Z43" i="5" s="1"/>
  <c r="Z35" i="5" a="1"/>
  <c r="Z35" i="5" s="1"/>
  <c r="Z151" i="5" a="1"/>
  <c r="Z151" i="5" s="1"/>
  <c r="Z28" i="5" a="1"/>
  <c r="Z28" i="5" s="1"/>
  <c r="Z83" i="5" a="1"/>
  <c r="Z83" i="5" s="1"/>
  <c r="Z9" i="5" a="1"/>
  <c r="Z9" i="5" s="1"/>
  <c r="Z96" i="5" a="1"/>
  <c r="Z96" i="5" s="1"/>
  <c r="Z91" i="5" a="1"/>
  <c r="Z91" i="5" s="1"/>
  <c r="Z62" i="5" a="1"/>
  <c r="Z62" i="5" s="1"/>
  <c r="Z36" i="5" a="1"/>
  <c r="Z36" i="5" s="1"/>
  <c r="Z24" i="5" a="1"/>
  <c r="Z24" i="5" s="1"/>
  <c r="Z172" i="5" a="1"/>
  <c r="Z172" i="5" s="1"/>
  <c r="Z70" i="5" a="1"/>
  <c r="Z70" i="5" s="1"/>
  <c r="Z55" i="5" a="1"/>
  <c r="Z55" i="5" s="1"/>
  <c r="Z142" i="5" a="1"/>
  <c r="Z142" i="5" s="1"/>
  <c r="Z80" i="5" a="1"/>
  <c r="Z80" i="5" s="1"/>
  <c r="Z66" i="5" a="1"/>
  <c r="Z66" i="5" s="1"/>
  <c r="Z42" i="5" a="1"/>
  <c r="Z42" i="5" s="1"/>
  <c r="Z107" i="5" a="1"/>
  <c r="Z107" i="5" s="1"/>
  <c r="Z20" i="5" a="1"/>
  <c r="Z20" i="5" s="1"/>
  <c r="Z85" i="5" a="1"/>
  <c r="Z85" i="5" s="1"/>
  <c r="Z90" i="5" a="1"/>
  <c r="Z90" i="5" s="1"/>
  <c r="Z64" i="5" a="1"/>
  <c r="Z64" i="5" s="1"/>
  <c r="Z41" i="5" a="1"/>
  <c r="Z41" i="5" s="1"/>
  <c r="Z7" i="5" a="1"/>
  <c r="Z7" i="5" s="1"/>
  <c r="Z69" i="5" a="1"/>
  <c r="Z69" i="5" s="1"/>
  <c r="Z76" i="5" a="1"/>
  <c r="Z76" i="5" s="1"/>
  <c r="Z13" i="5" a="1"/>
  <c r="Z13" i="5" s="1"/>
  <c r="Z77" i="5" a="1"/>
  <c r="Z77" i="5" s="1"/>
  <c r="Z37" i="5" a="1"/>
  <c r="Z37" i="5" s="1"/>
  <c r="Z16" i="5" a="1"/>
  <c r="Z16" i="5" s="1"/>
  <c r="Z14" i="5" a="1"/>
  <c r="Z14" i="5" s="1"/>
  <c r="Z48" i="5" a="1"/>
  <c r="Z48" i="5" s="1"/>
  <c r="Z109" i="5" a="1"/>
  <c r="Z109" i="5" s="1"/>
  <c r="Z63" i="5" a="1"/>
  <c r="Z63" i="5" s="1"/>
  <c r="Z12" i="5" a="1"/>
  <c r="Z12" i="5" s="1"/>
  <c r="Z29" i="5" a="1"/>
  <c r="Z29" i="5" s="1"/>
  <c r="Z51" i="5" a="1"/>
  <c r="Z51" i="5" s="1"/>
  <c r="Z84" i="5" a="1"/>
  <c r="Z84" i="5" s="1"/>
  <c r="Z53" i="5" a="1"/>
  <c r="Z53" i="5" s="1"/>
  <c r="Z49" i="5" a="1"/>
  <c r="Z49" i="5" s="1"/>
  <c r="Z136" i="5" a="1"/>
  <c r="Z136" i="5" s="1"/>
  <c r="Z112" i="5" a="1"/>
  <c r="Z112" i="5" s="1"/>
  <c r="Z156" i="5" a="1"/>
  <c r="Z156" i="5" s="1"/>
  <c r="Z202" i="5" a="1"/>
  <c r="Z202" i="5" s="1"/>
  <c r="Z162" i="5" a="1"/>
  <c r="Z162" i="5" s="1"/>
  <c r="Z158" i="5" a="1"/>
  <c r="Z158" i="5" s="1"/>
  <c r="Z217" i="5" a="1"/>
  <c r="Z217" i="5" s="1"/>
  <c r="Z247" i="5" a="1"/>
  <c r="Z247" i="5" s="1"/>
  <c r="Z98" i="5" a="1"/>
  <c r="Z98" i="5" s="1"/>
  <c r="Z15" i="5" a="1"/>
  <c r="Z15" i="5" s="1"/>
  <c r="Z175" i="5" a="1"/>
  <c r="Z175" i="5" s="1"/>
  <c r="Z125" i="5" a="1"/>
  <c r="Z125" i="5" s="1"/>
  <c r="Z166" i="5" a="1"/>
  <c r="Z166" i="5" s="1"/>
  <c r="Z141" i="5" a="1"/>
  <c r="Z141" i="5" s="1"/>
  <c r="Z169" i="5" a="1"/>
  <c r="Z169" i="5" s="1"/>
  <c r="Z119" i="5" a="1"/>
  <c r="Z119" i="5" s="1"/>
  <c r="Z164" i="5" a="1"/>
  <c r="Z164" i="5" s="1"/>
  <c r="Z211" i="5" a="1"/>
  <c r="Z211" i="5" s="1"/>
  <c r="Z239" i="5" a="1"/>
  <c r="Z239" i="5" s="1"/>
  <c r="Z221" i="5" a="1"/>
  <c r="Z221" i="5" s="1"/>
  <c r="Z284" i="5" a="1"/>
  <c r="Z284" i="5" s="1"/>
  <c r="Z265" i="5" a="1"/>
  <c r="Z265" i="5" s="1"/>
  <c r="Z100" i="5" a="1"/>
  <c r="Z100" i="5" s="1"/>
  <c r="Z105" i="5" a="1"/>
  <c r="Z105" i="5" s="1"/>
  <c r="Z19" i="5" a="1"/>
  <c r="Z19" i="5" s="1"/>
  <c r="Z126" i="5" a="1"/>
  <c r="Z126" i="5" s="1"/>
  <c r="Z139" i="5" a="1"/>
  <c r="Z139" i="5" s="1"/>
  <c r="Z160" i="5" a="1"/>
  <c r="Z160" i="5" s="1"/>
  <c r="Z215" i="5" a="1"/>
  <c r="Z215" i="5" s="1"/>
  <c r="Z181" i="5" a="1"/>
  <c r="Z181" i="5" s="1"/>
  <c r="Z203" i="5" a="1"/>
  <c r="Z203" i="5" s="1"/>
  <c r="Z234" i="5" a="1"/>
  <c r="Z234" i="5" s="1"/>
  <c r="Z153" i="5" a="1"/>
  <c r="Z153" i="5" s="1"/>
  <c r="Z147" i="5" a="1"/>
  <c r="Z147" i="5" s="1"/>
  <c r="Z132" i="5" a="1"/>
  <c r="Z132" i="5" s="1"/>
  <c r="Z133" i="5" a="1"/>
  <c r="Z133" i="5" s="1"/>
  <c r="Z150" i="5" a="1"/>
  <c r="Z150" i="5" s="1"/>
  <c r="Z200" i="5" a="1"/>
  <c r="Z200" i="5" s="1"/>
  <c r="Z216" i="5" a="1"/>
  <c r="Z216" i="5" s="1"/>
  <c r="Z210" i="5" a="1"/>
  <c r="Z210" i="5" s="1"/>
  <c r="Z220" i="5" a="1"/>
  <c r="Z220" i="5" s="1"/>
  <c r="Z229" i="5" a="1"/>
  <c r="Z229" i="5" s="1"/>
  <c r="Z244" i="5" a="1"/>
  <c r="Z244" i="5" s="1"/>
  <c r="Z253" i="5" a="1"/>
  <c r="Z253" i="5" s="1"/>
  <c r="Z266" i="5" a="1"/>
  <c r="Z266" i="5" s="1"/>
  <c r="Z30" i="5" a="1"/>
  <c r="Z30" i="5" s="1"/>
  <c r="Z120" i="5" a="1"/>
  <c r="Z120" i="5" s="1"/>
  <c r="Z212" i="5" a="1"/>
  <c r="Z212" i="5" s="1"/>
  <c r="Z54" i="5" a="1"/>
  <c r="Z54" i="5" s="1"/>
  <c r="Z79" i="5" a="1"/>
  <c r="Z79" i="5" s="1"/>
  <c r="Z159" i="5" a="1"/>
  <c r="Z159" i="5" s="1"/>
  <c r="Z113" i="5" a="1"/>
  <c r="Z113" i="5" s="1"/>
  <c r="Z171" i="5" a="1"/>
  <c r="Z171" i="5" s="1"/>
  <c r="Z184" i="5" a="1"/>
  <c r="Z184" i="5" s="1"/>
  <c r="Z157" i="5" a="1"/>
  <c r="Z157" i="5" s="1"/>
  <c r="Z174" i="5" a="1"/>
  <c r="Z174" i="5" s="1"/>
  <c r="Z137" i="5" a="1"/>
  <c r="Z137" i="5" s="1"/>
  <c r="Z219" i="5" a="1"/>
  <c r="Z219" i="5" s="1"/>
  <c r="Z57" i="5" a="1"/>
  <c r="Z57" i="5" s="1"/>
  <c r="Z34" i="5" a="1"/>
  <c r="Z34" i="5" s="1"/>
  <c r="Z10" i="5" a="1"/>
  <c r="Z10" i="5" s="1"/>
  <c r="Z143" i="5" a="1"/>
  <c r="Z143" i="5" s="1"/>
  <c r="Z115" i="5" a="1"/>
  <c r="Z115" i="5" s="1"/>
  <c r="Z117" i="5" a="1"/>
  <c r="Z117" i="5" s="1"/>
  <c r="Z152" i="5" a="1"/>
  <c r="Z152" i="5" s="1"/>
  <c r="Z227" i="5" a="1"/>
  <c r="Z227" i="5" s="1"/>
  <c r="Z135" i="5" a="1"/>
  <c r="Z135" i="5" s="1"/>
  <c r="Z23" i="5" a="1"/>
  <c r="Z23" i="5" s="1"/>
  <c r="Z103" i="5" a="1"/>
  <c r="Z103" i="5" s="1"/>
  <c r="Z122" i="5" a="1"/>
  <c r="Z122" i="5" s="1"/>
  <c r="Z173" i="5" a="1"/>
  <c r="Z173" i="5" s="1"/>
  <c r="Z146" i="5" a="1"/>
  <c r="Z146" i="5" s="1"/>
  <c r="Z140" i="5" a="1"/>
  <c r="Z140" i="5" s="1"/>
  <c r="Z161" i="5" a="1"/>
  <c r="Z161" i="5" s="1"/>
  <c r="Z168" i="5" a="1"/>
  <c r="Z168" i="5" s="1"/>
  <c r="Z209" i="5" a="1"/>
  <c r="Z209" i="5" s="1"/>
  <c r="Z224" i="5" a="1"/>
  <c r="Z224" i="5" s="1"/>
  <c r="Z185" i="5" a="1"/>
  <c r="Z185" i="5" s="1"/>
  <c r="Z222" i="5" a="1"/>
  <c r="Z222" i="5" s="1"/>
  <c r="Z110" i="5" a="1"/>
  <c r="Z110" i="5" s="1"/>
  <c r="Z128" i="5" a="1"/>
  <c r="Z128" i="5" s="1"/>
  <c r="Z61" i="5" a="1"/>
  <c r="Z61" i="5" s="1"/>
  <c r="Z27" i="5" a="1"/>
  <c r="Z27" i="5" s="1"/>
  <c r="Z163" i="5" a="1"/>
  <c r="Z163" i="5" s="1"/>
  <c r="Z127" i="5" a="1"/>
  <c r="Z127" i="5" s="1"/>
  <c r="Z118" i="5" a="1"/>
  <c r="Z118" i="5" s="1"/>
  <c r="Z165" i="5" a="1"/>
  <c r="Z165" i="5" s="1"/>
  <c r="Z264" i="5" a="1"/>
  <c r="Z264" i="5" s="1"/>
  <c r="Z250" i="5" a="1"/>
  <c r="Z250" i="5" s="1"/>
  <c r="Z233" i="5" a="1"/>
  <c r="Z233" i="5" s="1"/>
  <c r="Z149" i="5" a="1"/>
  <c r="Z149" i="5" s="1"/>
  <c r="Z186" i="5" a="1"/>
  <c r="Z186" i="5" s="1"/>
  <c r="Z204" i="5" a="1"/>
  <c r="Z204" i="5" s="1"/>
  <c r="Z121" i="5" a="1"/>
  <c r="Z121" i="5" s="1"/>
  <c r="Z182" i="5" a="1"/>
  <c r="Z182" i="5" s="1"/>
  <c r="Z242" i="5" a="1"/>
  <c r="Z242" i="5" s="1"/>
  <c r="Z257" i="5" a="1"/>
  <c r="Z257" i="5" s="1"/>
  <c r="Z269" i="5" a="1"/>
  <c r="Z269" i="5" s="1"/>
  <c r="Z282" i="5" a="1"/>
  <c r="Z282" i="5" s="1"/>
  <c r="Z255" i="5" a="1"/>
  <c r="Z255" i="5" s="1"/>
  <c r="Z148" i="5" a="1"/>
  <c r="Z148" i="5" s="1"/>
  <c r="Z176" i="5" a="1"/>
  <c r="Z176" i="5" s="1"/>
  <c r="Z183" i="5" a="1"/>
  <c r="Z183" i="5" s="1"/>
  <c r="Z237" i="5" a="1"/>
  <c r="Z237" i="5" s="1"/>
  <c r="Z111" i="5" a="1"/>
  <c r="Z111" i="5" s="1"/>
  <c r="Z129" i="5" a="1"/>
  <c r="Z129" i="5" s="1"/>
  <c r="Z283" i="5" a="1"/>
  <c r="Z283" i="5" s="1"/>
  <c r="Z208" i="5" a="1"/>
  <c r="Z208" i="5" s="1"/>
  <c r="Z258" i="5" a="1"/>
  <c r="Z258" i="5" s="1"/>
  <c r="Z243" i="5" a="1"/>
  <c r="Z243" i="5" s="1"/>
  <c r="Z267" i="5" a="1"/>
  <c r="Z267" i="5" s="1"/>
  <c r="Z180" i="5" a="1"/>
  <c r="Z180" i="5" s="1"/>
  <c r="Z285" i="5" a="1"/>
  <c r="Z285" i="5" s="1"/>
  <c r="Z213" i="5" a="1"/>
  <c r="Z213" i="5" s="1"/>
  <c r="Z281" i="5" a="1"/>
  <c r="Z281" i="5" s="1"/>
  <c r="Z144" i="5" a="1"/>
  <c r="Z144" i="5" s="1"/>
  <c r="Z178" i="5" a="1"/>
  <c r="Z178" i="5" s="1"/>
  <c r="Z214" i="5" a="1"/>
  <c r="Z214" i="5" s="1"/>
  <c r="Z249" i="5" a="1"/>
  <c r="Z249" i="5" s="1"/>
  <c r="Z226" i="5" a="1"/>
  <c r="Z226" i="5" s="1"/>
  <c r="Z114" i="5" a="1"/>
  <c r="Z114" i="5" s="1"/>
  <c r="Z259" i="5" a="1"/>
  <c r="Z259" i="5" s="1"/>
  <c r="Z262" i="5" a="1"/>
  <c r="Z262" i="5" s="1"/>
  <c r="Z260" i="5" a="1"/>
  <c r="Z260" i="5" s="1"/>
  <c r="Z263" i="5" a="1"/>
  <c r="Z263" i="5" s="1"/>
  <c r="Z261" i="5" a="1"/>
  <c r="Z261" i="5" s="1"/>
  <c r="Z130" i="5" a="1"/>
  <c r="Z130" i="5" s="1"/>
  <c r="Z235" i="5" a="1"/>
  <c r="Z235" i="5" s="1"/>
  <c r="Z270" i="5" a="1"/>
  <c r="Z270" i="5" s="1"/>
  <c r="Z167" i="5" a="1"/>
  <c r="Z167" i="5" s="1"/>
  <c r="Z268" i="5" a="1"/>
  <c r="Z268" i="5" s="1"/>
  <c r="Y256" i="5"/>
  <c r="Y293" i="5" s="1"/>
  <c r="E13" i="7" s="1"/>
  <c r="AA26" i="5" l="1" a="1"/>
  <c r="AA26" i="5" s="1"/>
  <c r="AA275" i="5" a="1"/>
  <c r="AA275" i="5" s="1"/>
  <c r="AA272" i="5" a="1"/>
  <c r="AA272" i="5" s="1"/>
  <c r="AA274" i="5" a="1"/>
  <c r="AA274" i="5" s="1"/>
  <c r="AA279" i="5" a="1"/>
  <c r="AA279" i="5" s="1"/>
  <c r="AA280" i="5" a="1"/>
  <c r="AA280" i="5" s="1"/>
  <c r="AA278" i="5" a="1"/>
  <c r="AA278" i="5" s="1"/>
  <c r="AA271" i="5" a="1"/>
  <c r="AA271" i="5" s="1"/>
  <c r="AA276" i="5" a="1"/>
  <c r="AA276" i="5" s="1"/>
  <c r="AA277" i="5" a="1"/>
  <c r="AA277" i="5" s="1"/>
  <c r="AA273" i="5" a="1"/>
  <c r="AA273" i="5" s="1"/>
  <c r="Y287" i="5"/>
  <c r="Z286" i="5"/>
  <c r="Z294" i="5" s="1"/>
  <c r="Y296" i="5"/>
  <c r="E9" i="7"/>
  <c r="E16" i="7" s="1"/>
  <c r="Z108" i="5"/>
  <c r="Z289" i="5" s="1"/>
  <c r="Z177" i="5"/>
  <c r="Z290" i="5" s="1"/>
  <c r="AA188" i="5" a="1"/>
  <c r="AA188" i="5" s="1"/>
  <c r="AA189" i="5" a="1"/>
  <c r="AA189" i="5" s="1"/>
  <c r="AA197" i="5" a="1"/>
  <c r="AA197" i="5" s="1"/>
  <c r="AA196" i="5" a="1"/>
  <c r="AA196" i="5" s="1"/>
  <c r="AA187" i="5" a="1"/>
  <c r="AA187" i="5" s="1"/>
  <c r="AA191" i="5" a="1"/>
  <c r="AA191" i="5" s="1"/>
  <c r="AA190" i="5" a="1"/>
  <c r="AA190" i="5" s="1"/>
  <c r="AA193" i="5" a="1"/>
  <c r="AA193" i="5" s="1"/>
  <c r="AA195" i="5" a="1"/>
  <c r="AA195" i="5" s="1"/>
  <c r="AA199" i="5" a="1"/>
  <c r="AA199" i="5" s="1"/>
  <c r="AA192" i="5" a="1"/>
  <c r="AA192" i="5" s="1"/>
  <c r="AA194" i="5" a="1"/>
  <c r="AA194" i="5" s="1"/>
  <c r="AA198" i="5" a="1"/>
  <c r="AA198" i="5" s="1"/>
  <c r="Z205" i="5"/>
  <c r="Z291" i="5" s="1"/>
  <c r="AA230" i="5" a="1"/>
  <c r="AA230" i="5" s="1"/>
  <c r="AA232" i="5" a="1"/>
  <c r="AA232" i="5" s="1"/>
  <c r="AA231" i="5" a="1"/>
  <c r="AA231" i="5" s="1"/>
  <c r="Z236" i="5"/>
  <c r="Z292" i="5" s="1"/>
  <c r="Z256" i="5"/>
  <c r="Z293" i="5" s="1"/>
  <c r="AA252" i="5" a="1"/>
  <c r="AA252" i="5" s="1"/>
  <c r="AA241" i="5" a="1"/>
  <c r="AA241" i="5" s="1"/>
  <c r="AA238" i="5" a="1"/>
  <c r="AA238" i="5" s="1"/>
  <c r="AA261" i="5" a="1"/>
  <c r="AA261" i="5" s="1"/>
  <c r="AA235" i="5" a="1"/>
  <c r="AA235" i="5" s="1"/>
  <c r="AA255" i="5" a="1"/>
  <c r="AA255" i="5" s="1"/>
  <c r="AA243" i="5" a="1"/>
  <c r="AA243" i="5" s="1"/>
  <c r="AA254" i="5" a="1"/>
  <c r="AA254" i="5" s="1"/>
  <c r="AA237" i="5" a="1"/>
  <c r="AA237" i="5" s="1"/>
  <c r="AA260" i="5" a="1"/>
  <c r="AA260" i="5" s="1"/>
  <c r="AA253" i="5" a="1"/>
  <c r="AA253" i="5" s="1"/>
  <c r="AA250" i="5" a="1"/>
  <c r="AA250" i="5" s="1"/>
  <c r="AA229" i="5" a="1"/>
  <c r="AA229" i="5" s="1"/>
  <c r="AA245" i="5" a="1"/>
  <c r="AA245" i="5" s="1"/>
  <c r="AA208" i="5" a="1"/>
  <c r="AA208" i="5" s="1"/>
  <c r="AA283" i="5" a="1"/>
  <c r="AA283" i="5" s="1"/>
  <c r="AA213" i="5" a="1"/>
  <c r="AA213" i="5" s="1"/>
  <c r="AA201" i="5" a="1"/>
  <c r="AA201" i="5" s="1"/>
  <c r="AA179" i="5" a="1"/>
  <c r="AA179" i="5" s="1"/>
  <c r="AA207" i="5" a="1"/>
  <c r="AA207" i="5" s="1"/>
  <c r="AA183" i="5" a="1"/>
  <c r="AA183" i="5" s="1"/>
  <c r="AA178" i="5" a="1"/>
  <c r="AA178" i="5" s="1"/>
  <c r="AA157" i="5" a="1"/>
  <c r="AA157" i="5" s="1"/>
  <c r="AA203" i="5" a="1"/>
  <c r="AA203" i="5" s="1"/>
  <c r="AA145" i="5" a="1"/>
  <c r="AA145" i="5" s="1"/>
  <c r="AA170" i="5" a="1"/>
  <c r="AA170" i="5" s="1"/>
  <c r="AA134" i="5" a="1"/>
  <c r="AA134" i="5" s="1"/>
  <c r="AA143" i="5" a="1"/>
  <c r="AA143" i="5" s="1"/>
  <c r="AA88" i="5" a="1"/>
  <c r="AA88" i="5" s="1"/>
  <c r="AA164" i="5" a="1"/>
  <c r="AA164" i="5" s="1"/>
  <c r="AA162" i="5" a="1"/>
  <c r="AA162" i="5" s="1"/>
  <c r="AA139" i="5" a="1"/>
  <c r="AA139" i="5" s="1"/>
  <c r="AA95" i="5" a="1"/>
  <c r="AA95" i="5" s="1"/>
  <c r="AA133" i="5" a="1"/>
  <c r="AA133" i="5" s="1"/>
  <c r="AA156" i="5" a="1"/>
  <c r="AA156" i="5" s="1"/>
  <c r="AA141" i="5" a="1"/>
  <c r="AA141" i="5" s="1"/>
  <c r="AA159" i="5" a="1"/>
  <c r="AA159" i="5" s="1"/>
  <c r="AA154" i="5" a="1"/>
  <c r="AA154" i="5" s="1"/>
  <c r="AA102" i="5" a="1"/>
  <c r="AA102" i="5" s="1"/>
  <c r="AA81" i="5" a="1"/>
  <c r="AA81" i="5" s="1"/>
  <c r="AA47" i="5" a="1"/>
  <c r="AA47" i="5" s="1"/>
  <c r="AA74" i="5" a="1"/>
  <c r="AA74" i="5" s="1"/>
  <c r="AA60" i="5" a="1"/>
  <c r="AA60" i="5" s="1"/>
  <c r="AA57" i="5" a="1"/>
  <c r="AA57" i="5" s="1"/>
  <c r="AA54" i="5" a="1"/>
  <c r="AA54" i="5" s="1"/>
  <c r="AA75" i="5" a="1"/>
  <c r="AA75" i="5" s="1"/>
  <c r="AA61" i="5" a="1"/>
  <c r="AA61" i="5" s="1"/>
  <c r="AA67" i="5" a="1"/>
  <c r="AA67" i="5" s="1"/>
  <c r="AB2" i="5"/>
  <c r="AB11" i="5" s="1" a="1"/>
  <c r="AB11" i="5" s="1"/>
  <c r="AA45" i="5" a="1"/>
  <c r="AA45" i="5" s="1"/>
  <c r="AA8" i="5" a="1"/>
  <c r="AA8" i="5" s="1"/>
  <c r="AA46" i="5" a="1"/>
  <c r="AA46" i="5" s="1"/>
  <c r="AA87" i="5" a="1"/>
  <c r="AA87" i="5" s="1"/>
  <c r="AA71" i="5" a="1"/>
  <c r="AA71" i="5" s="1"/>
  <c r="AA33" i="5" a="1"/>
  <c r="AA33" i="5" s="1"/>
  <c r="AA97" i="5" a="1"/>
  <c r="AA97" i="5" s="1"/>
  <c r="AA22" i="5" a="1"/>
  <c r="AA22" i="5" s="1"/>
  <c r="AA99" i="5" a="1"/>
  <c r="AA99" i="5" s="1"/>
  <c r="AA9" i="5" a="1"/>
  <c r="AA9" i="5" s="1"/>
  <c r="AA56" i="5" a="1"/>
  <c r="AA56" i="5" s="1"/>
  <c r="AA106" i="5" a="1"/>
  <c r="AA106" i="5" s="1"/>
  <c r="AA65" i="5" a="1"/>
  <c r="AA65" i="5" s="1"/>
  <c r="AA49" i="5" a="1"/>
  <c r="AA49" i="5" s="1"/>
  <c r="AA14" i="5" a="1"/>
  <c r="AA14" i="5" s="1"/>
  <c r="AA101" i="5" a="1"/>
  <c r="AA101" i="5" s="1"/>
  <c r="AA28" i="5" a="1"/>
  <c r="AA28" i="5" s="1"/>
  <c r="AA58" i="5" a="1"/>
  <c r="AA58" i="5" s="1"/>
  <c r="AA92" i="5" a="1"/>
  <c r="AA92" i="5" s="1"/>
  <c r="AA89" i="5" a="1"/>
  <c r="AA89" i="5" s="1"/>
  <c r="AA138" i="5" a="1"/>
  <c r="AA138" i="5" s="1"/>
  <c r="AA96" i="5" a="1"/>
  <c r="AA96" i="5" s="1"/>
  <c r="AA6" i="5" a="1"/>
  <c r="AA6" i="5" s="1"/>
  <c r="AA36" i="5" a="1"/>
  <c r="AA36" i="5" s="1"/>
  <c r="AA91" i="5" a="1"/>
  <c r="AA91" i="5" s="1"/>
  <c r="AA62" i="5" a="1"/>
  <c r="AA62" i="5" s="1"/>
  <c r="AA83" i="5" a="1"/>
  <c r="AA83" i="5" s="1"/>
  <c r="AA41" i="5" a="1"/>
  <c r="AA41" i="5" s="1"/>
  <c r="AA80" i="5" a="1"/>
  <c r="AA80" i="5" s="1"/>
  <c r="AA70" i="5" a="1"/>
  <c r="AA70" i="5" s="1"/>
  <c r="AA21" i="5" a="1"/>
  <c r="AA21" i="5" s="1"/>
  <c r="AA18" i="5" a="1"/>
  <c r="AA18" i="5" s="1"/>
  <c r="AA142" i="5" a="1"/>
  <c r="AA142" i="5" s="1"/>
  <c r="AA172" i="5" a="1"/>
  <c r="AA172" i="5" s="1"/>
  <c r="AA38" i="5" a="1"/>
  <c r="AA38" i="5" s="1"/>
  <c r="AA77" i="5" a="1"/>
  <c r="AA77" i="5" s="1"/>
  <c r="AA73" i="5" a="1"/>
  <c r="AA73" i="5" s="1"/>
  <c r="AA85" i="5" a="1"/>
  <c r="AA85" i="5" s="1"/>
  <c r="AA107" i="5" a="1"/>
  <c r="AA107" i="5" s="1"/>
  <c r="AA98" i="5" a="1"/>
  <c r="AA98" i="5" s="1"/>
  <c r="AA104" i="5" a="1"/>
  <c r="AA104" i="5" s="1"/>
  <c r="AA55" i="5" a="1"/>
  <c r="AA55" i="5" s="1"/>
  <c r="AA32" i="5" a="1"/>
  <c r="AA32" i="5" s="1"/>
  <c r="AA20" i="5" a="1"/>
  <c r="AA20" i="5" s="1"/>
  <c r="AA17" i="5" a="1"/>
  <c r="AA17" i="5" s="1"/>
  <c r="AA25" i="5" a="1"/>
  <c r="AA25" i="5" s="1"/>
  <c r="AA52" i="5" a="1"/>
  <c r="AA52" i="5" s="1"/>
  <c r="AA109" i="5" a="1"/>
  <c r="AA109" i="5" s="1"/>
  <c r="AA42" i="5" a="1"/>
  <c r="AA42" i="5" s="1"/>
  <c r="AA64" i="5" a="1"/>
  <c r="AA64" i="5" s="1"/>
  <c r="AA16" i="5" a="1"/>
  <c r="AA16" i="5" s="1"/>
  <c r="AA43" i="5" a="1"/>
  <c r="AA43" i="5" s="1"/>
  <c r="AA66" i="5" a="1"/>
  <c r="AA66" i="5" s="1"/>
  <c r="AA69" i="5" a="1"/>
  <c r="AA69" i="5" s="1"/>
  <c r="AA76" i="5" a="1"/>
  <c r="AA76" i="5" s="1"/>
  <c r="AA7" i="5" a="1"/>
  <c r="AA7" i="5" s="1"/>
  <c r="AA48" i="5" a="1"/>
  <c r="AA48" i="5" s="1"/>
  <c r="AA72" i="5" a="1"/>
  <c r="AA72" i="5" s="1"/>
  <c r="AA37" i="5" a="1"/>
  <c r="AA37" i="5" s="1"/>
  <c r="AA94" i="5" a="1"/>
  <c r="AA94" i="5" s="1"/>
  <c r="AA84" i="5" a="1"/>
  <c r="AA84" i="5" s="1"/>
  <c r="AA29" i="5" a="1"/>
  <c r="AA29" i="5" s="1"/>
  <c r="AA63" i="5" a="1"/>
  <c r="AA63" i="5" s="1"/>
  <c r="AA24" i="5" a="1"/>
  <c r="AA24" i="5" s="1"/>
  <c r="AA59" i="5" a="1"/>
  <c r="AA59" i="5" s="1"/>
  <c r="AA31" i="5" a="1"/>
  <c r="AA31" i="5" s="1"/>
  <c r="AA12" i="5" a="1"/>
  <c r="AA12" i="5" s="1"/>
  <c r="AA35" i="5" a="1"/>
  <c r="AA35" i="5" s="1"/>
  <c r="AA151" i="5" a="1"/>
  <c r="AA151" i="5" s="1"/>
  <c r="AA51" i="5" a="1"/>
  <c r="AA51" i="5" s="1"/>
  <c r="AA13" i="5" a="1"/>
  <c r="AA13" i="5" s="1"/>
  <c r="AA78" i="5" a="1"/>
  <c r="AA78" i="5" s="1"/>
  <c r="AA53" i="5" a="1"/>
  <c r="AA53" i="5" s="1"/>
  <c r="AA50" i="5" a="1"/>
  <c r="AA50" i="5" s="1"/>
  <c r="AA44" i="5" a="1"/>
  <c r="AA44" i="5" s="1"/>
  <c r="AA158" i="5" a="1"/>
  <c r="AA158" i="5" s="1"/>
  <c r="AA123" i="5" a="1"/>
  <c r="AA123" i="5" s="1"/>
  <c r="AA217" i="5" a="1"/>
  <c r="AA217" i="5" s="1"/>
  <c r="AA181" i="5" a="1"/>
  <c r="AA181" i="5" s="1"/>
  <c r="AA211" i="5" a="1"/>
  <c r="AA211" i="5" s="1"/>
  <c r="AA100" i="5" a="1"/>
  <c r="AA100" i="5" s="1"/>
  <c r="AA149" i="5" a="1"/>
  <c r="AA149" i="5" s="1"/>
  <c r="AA105" i="5" a="1"/>
  <c r="AA105" i="5" s="1"/>
  <c r="AA125" i="5" a="1"/>
  <c r="AA125" i="5" s="1"/>
  <c r="AA126" i="5" a="1"/>
  <c r="AA126" i="5" s="1"/>
  <c r="AA167" i="5" a="1"/>
  <c r="AA167" i="5" s="1"/>
  <c r="AA129" i="5" a="1"/>
  <c r="AA129" i="5" s="1"/>
  <c r="AA140" i="5" a="1"/>
  <c r="AA140" i="5" s="1"/>
  <c r="AA234" i="5" a="1"/>
  <c r="AA234" i="5" s="1"/>
  <c r="AA223" i="5" a="1"/>
  <c r="AA223" i="5" s="1"/>
  <c r="AA266" i="5" a="1"/>
  <c r="AA266" i="5" s="1"/>
  <c r="AA285" i="5" a="1"/>
  <c r="AA285" i="5" s="1"/>
  <c r="AA27" i="5" a="1"/>
  <c r="AA27" i="5" s="1"/>
  <c r="AA137" i="5" a="1"/>
  <c r="AA137" i="5" s="1"/>
  <c r="AA180" i="5" a="1"/>
  <c r="AA180" i="5" s="1"/>
  <c r="AA216" i="5" a="1"/>
  <c r="AA216" i="5" s="1"/>
  <c r="AA246" i="5" a="1"/>
  <c r="AA246" i="5" s="1"/>
  <c r="AA226" i="5" a="1"/>
  <c r="AA226" i="5" s="1"/>
  <c r="AA153" i="5" a="1"/>
  <c r="AA153" i="5" s="1"/>
  <c r="AA132" i="5" a="1"/>
  <c r="AA132" i="5" s="1"/>
  <c r="AA15" i="5" a="1"/>
  <c r="AA15" i="5" s="1"/>
  <c r="AA103" i="5" a="1"/>
  <c r="AA103" i="5" s="1"/>
  <c r="AA79" i="5" a="1"/>
  <c r="AA79" i="5" s="1"/>
  <c r="AA120" i="5" a="1"/>
  <c r="AA120" i="5" s="1"/>
  <c r="AA169" i="5" a="1"/>
  <c r="AA169" i="5" s="1"/>
  <c r="AA212" i="5" a="1"/>
  <c r="AA212" i="5" s="1"/>
  <c r="AA248" i="5" a="1"/>
  <c r="AA248" i="5" s="1"/>
  <c r="AA225" i="5" a="1"/>
  <c r="AA225" i="5" s="1"/>
  <c r="AA258" i="5" a="1"/>
  <c r="AA258" i="5" s="1"/>
  <c r="AA30" i="5" a="1"/>
  <c r="AA30" i="5" s="1"/>
  <c r="AA19" i="5" a="1"/>
  <c r="AA19" i="5" s="1"/>
  <c r="AA112" i="5" a="1"/>
  <c r="AA112" i="5" s="1"/>
  <c r="AA174" i="5" a="1"/>
  <c r="AA174" i="5" s="1"/>
  <c r="AA155" i="5" a="1"/>
  <c r="AA155" i="5" s="1"/>
  <c r="AA168" i="5" a="1"/>
  <c r="AA168" i="5" s="1"/>
  <c r="AA182" i="5" a="1"/>
  <c r="AA182" i="5" s="1"/>
  <c r="AA220" i="5" a="1"/>
  <c r="AA220" i="5" s="1"/>
  <c r="AA144" i="5" a="1"/>
  <c r="AA144" i="5" s="1"/>
  <c r="AA115" i="5" a="1"/>
  <c r="AA115" i="5" s="1"/>
  <c r="AA176" i="5" a="1"/>
  <c r="AA176" i="5" s="1"/>
  <c r="AA82" i="5" a="1"/>
  <c r="AA82" i="5" s="1"/>
  <c r="AA93" i="5" a="1"/>
  <c r="AA93" i="5" s="1"/>
  <c r="AA34" i="5" a="1"/>
  <c r="AA34" i="5" s="1"/>
  <c r="AA173" i="5" a="1"/>
  <c r="AA173" i="5" s="1"/>
  <c r="AA161" i="5" a="1"/>
  <c r="AA161" i="5" s="1"/>
  <c r="AA209" i="5" a="1"/>
  <c r="AA209" i="5" s="1"/>
  <c r="AA227" i="5" a="1"/>
  <c r="AA227" i="5" s="1"/>
  <c r="AA185" i="5" a="1"/>
  <c r="AA185" i="5" s="1"/>
  <c r="AA135" i="5" a="1"/>
  <c r="AA135" i="5" s="1"/>
  <c r="AA110" i="5" a="1"/>
  <c r="AA110" i="5" s="1"/>
  <c r="AA122" i="5" a="1"/>
  <c r="AA122" i="5" s="1"/>
  <c r="AA136" i="5" a="1"/>
  <c r="AA136" i="5" s="1"/>
  <c r="AA146" i="5" a="1"/>
  <c r="AA146" i="5" s="1"/>
  <c r="AA131" i="5" a="1"/>
  <c r="AA131" i="5" s="1"/>
  <c r="AA224" i="5" a="1"/>
  <c r="AA224" i="5" s="1"/>
  <c r="AA128" i="5" a="1"/>
  <c r="AA128" i="5" s="1"/>
  <c r="AA10" i="5" a="1"/>
  <c r="AA10" i="5" s="1"/>
  <c r="AA86" i="5" a="1"/>
  <c r="AA86" i="5" s="1"/>
  <c r="AA171" i="5" a="1"/>
  <c r="AA171" i="5" s="1"/>
  <c r="AA114" i="5" a="1"/>
  <c r="AA114" i="5" s="1"/>
  <c r="AA117" i="5" a="1"/>
  <c r="AA117" i="5" s="1"/>
  <c r="AA124" i="5" a="1"/>
  <c r="AA124" i="5" s="1"/>
  <c r="AA119" i="5" a="1"/>
  <c r="AA119" i="5" s="1"/>
  <c r="AA160" i="5" a="1"/>
  <c r="AA160" i="5" s="1"/>
  <c r="AA184" i="5" a="1"/>
  <c r="AA184" i="5" s="1"/>
  <c r="AA204" i="5" a="1"/>
  <c r="AA204" i="5" s="1"/>
  <c r="AA40" i="5" a="1"/>
  <c r="AA40" i="5" s="1"/>
  <c r="AA163" i="5" a="1"/>
  <c r="AA163" i="5" s="1"/>
  <c r="AA152" i="5" a="1"/>
  <c r="AA152" i="5" s="1"/>
  <c r="AA214" i="5" a="1"/>
  <c r="AA214" i="5" s="1"/>
  <c r="AA113" i="5" a="1"/>
  <c r="AA113" i="5" s="1"/>
  <c r="AA130" i="5" a="1"/>
  <c r="AA130" i="5" s="1"/>
  <c r="AA165" i="5" a="1"/>
  <c r="AA165" i="5" s="1"/>
  <c r="AA200" i="5" a="1"/>
  <c r="AA200" i="5" s="1"/>
  <c r="AA186" i="5" a="1"/>
  <c r="AA186" i="5" s="1"/>
  <c r="AA270" i="5" a="1"/>
  <c r="AA270" i="5" s="1"/>
  <c r="AA222" i="5" a="1"/>
  <c r="AA222" i="5" s="1"/>
  <c r="AA269" i="5" a="1"/>
  <c r="AA269" i="5" s="1"/>
  <c r="AA251" i="5" a="1"/>
  <c r="AA251" i="5" s="1"/>
  <c r="AA257" i="5" a="1"/>
  <c r="AA257" i="5" s="1"/>
  <c r="AA244" i="5" a="1"/>
  <c r="AA244" i="5" s="1"/>
  <c r="AA23" i="5" a="1"/>
  <c r="AA23" i="5" s="1"/>
  <c r="AA150" i="5" a="1"/>
  <c r="AA150" i="5" s="1"/>
  <c r="AA210" i="5" a="1"/>
  <c r="AA210" i="5" s="1"/>
  <c r="AA262" i="5" a="1"/>
  <c r="AA262" i="5" s="1"/>
  <c r="AA148" i="5" a="1"/>
  <c r="AA148" i="5" s="1"/>
  <c r="AA68" i="5" a="1"/>
  <c r="AA68" i="5" s="1"/>
  <c r="AA111" i="5" a="1"/>
  <c r="AA111" i="5" s="1"/>
  <c r="AA39" i="5" a="1"/>
  <c r="AA39" i="5" s="1"/>
  <c r="AA267" i="5" a="1"/>
  <c r="AA267" i="5" s="1"/>
  <c r="AA263" i="5" a="1"/>
  <c r="AA263" i="5" s="1"/>
  <c r="AA239" i="5" a="1"/>
  <c r="AA239" i="5" s="1"/>
  <c r="AA175" i="5" a="1"/>
  <c r="AA175" i="5" s="1"/>
  <c r="AA259" i="5" a="1"/>
  <c r="AA259" i="5" s="1"/>
  <c r="AA240" i="5" a="1"/>
  <c r="AA240" i="5" s="1"/>
  <c r="AA281" i="5" a="1"/>
  <c r="AA281" i="5" s="1"/>
  <c r="AA206" i="5" a="1"/>
  <c r="AA206" i="5" s="1"/>
  <c r="AA90" i="5" a="1"/>
  <c r="AA90" i="5" s="1"/>
  <c r="AA221" i="5" a="1"/>
  <c r="AA221" i="5" s="1"/>
  <c r="AA147" i="5" a="1"/>
  <c r="AA147" i="5" s="1"/>
  <c r="AA228" i="5" a="1"/>
  <c r="AA228" i="5" s="1"/>
  <c r="AA233" i="5" a="1"/>
  <c r="AA233" i="5" s="1"/>
  <c r="AA116" i="5" a="1"/>
  <c r="AA116" i="5" s="1"/>
  <c r="AA219" i="5" a="1"/>
  <c r="AA219" i="5" s="1"/>
  <c r="AA127" i="5" a="1"/>
  <c r="AA127" i="5" s="1"/>
  <c r="AA265" i="5" a="1"/>
  <c r="AA265" i="5" s="1"/>
  <c r="AA166" i="5" a="1"/>
  <c r="AA166" i="5" s="1"/>
  <c r="AA118" i="5" a="1"/>
  <c r="AA118" i="5" s="1"/>
  <c r="AA282" i="5" a="1"/>
  <c r="AA282" i="5" s="1"/>
  <c r="AA215" i="5" a="1"/>
  <c r="AA215" i="5" s="1"/>
  <c r="AA242" i="5" a="1"/>
  <c r="AA242" i="5" s="1"/>
  <c r="AA264" i="5" a="1"/>
  <c r="AA264" i="5" s="1"/>
  <c r="AA268" i="5" a="1"/>
  <c r="AA268" i="5" s="1"/>
  <c r="AA247" i="5" a="1"/>
  <c r="AA247" i="5" s="1"/>
  <c r="AA121" i="5" a="1"/>
  <c r="AA121" i="5" s="1"/>
  <c r="AA284" i="5" a="1"/>
  <c r="AA284" i="5" s="1"/>
  <c r="AA249" i="5" a="1"/>
  <c r="AA249" i="5" s="1"/>
  <c r="AA202" i="5" a="1"/>
  <c r="AA202" i="5" s="1"/>
  <c r="AA218" i="5" a="1"/>
  <c r="AA218" i="5" s="1"/>
  <c r="Z287" i="5" l="1"/>
  <c r="AB26" i="5" a="1"/>
  <c r="AB26" i="5" s="1"/>
  <c r="AB277" i="5" a="1"/>
  <c r="AB277" i="5" s="1"/>
  <c r="AB280" i="5" a="1"/>
  <c r="AB280" i="5" s="1"/>
  <c r="AB279" i="5" a="1"/>
  <c r="AB279" i="5" s="1"/>
  <c r="AB273" i="5" a="1"/>
  <c r="AB273" i="5" s="1"/>
  <c r="AB274" i="5" a="1"/>
  <c r="AB274" i="5" s="1"/>
  <c r="AB272" i="5" a="1"/>
  <c r="AB272" i="5" s="1"/>
  <c r="AB278" i="5" a="1"/>
  <c r="AB278" i="5" s="1"/>
  <c r="AB276" i="5" a="1"/>
  <c r="AB276" i="5" s="1"/>
  <c r="AB271" i="5" a="1"/>
  <c r="AB271" i="5" s="1"/>
  <c r="AB275" i="5" a="1"/>
  <c r="AB275" i="5" s="1"/>
  <c r="AA286" i="5"/>
  <c r="AA294" i="5" s="1"/>
  <c r="Z296" i="5"/>
  <c r="AA108" i="5"/>
  <c r="AA289" i="5" s="1"/>
  <c r="AA177" i="5"/>
  <c r="AA290" i="5" s="1"/>
  <c r="AB189" i="5" a="1"/>
  <c r="AB189" i="5" s="1"/>
  <c r="AB196" i="5" a="1"/>
  <c r="AB196" i="5" s="1"/>
  <c r="AB192" i="5" a="1"/>
  <c r="AB192" i="5" s="1"/>
  <c r="AB187" i="5" a="1"/>
  <c r="AB187" i="5" s="1"/>
  <c r="AB198" i="5" a="1"/>
  <c r="AB198" i="5" s="1"/>
  <c r="AB191" i="5" a="1"/>
  <c r="AB191" i="5" s="1"/>
  <c r="AB199" i="5" a="1"/>
  <c r="AB199" i="5" s="1"/>
  <c r="AB188" i="5" a="1"/>
  <c r="AB188" i="5" s="1"/>
  <c r="AB197" i="5" a="1"/>
  <c r="AB197" i="5" s="1"/>
  <c r="AB193" i="5" a="1"/>
  <c r="AB193" i="5" s="1"/>
  <c r="AB194" i="5" a="1"/>
  <c r="AB194" i="5" s="1"/>
  <c r="AB195" i="5" a="1"/>
  <c r="AB195" i="5" s="1"/>
  <c r="AB190" i="5" a="1"/>
  <c r="AB190" i="5" s="1"/>
  <c r="AA205" i="5"/>
  <c r="AA291" i="5" s="1"/>
  <c r="AB232" i="5" a="1"/>
  <c r="AB232" i="5" s="1"/>
  <c r="AB230" i="5" a="1"/>
  <c r="AB230" i="5" s="1"/>
  <c r="AB231" i="5" a="1"/>
  <c r="AB231" i="5" s="1"/>
  <c r="AA236" i="5"/>
  <c r="AA292" i="5" s="1"/>
  <c r="AA256" i="5"/>
  <c r="AA293" i="5" s="1"/>
  <c r="AB261" i="5" a="1"/>
  <c r="AB261" i="5" s="1"/>
  <c r="AB235" i="5" a="1"/>
  <c r="AB235" i="5" s="1"/>
  <c r="AB255" i="5" a="1"/>
  <c r="AB255" i="5" s="1"/>
  <c r="AB258" i="5" a="1"/>
  <c r="AB258" i="5" s="1"/>
  <c r="AB260" i="5" a="1"/>
  <c r="AB260" i="5" s="1"/>
  <c r="AB225" i="5" a="1"/>
  <c r="AB225" i="5" s="1"/>
  <c r="AB253" i="5" a="1"/>
  <c r="AB253" i="5" s="1"/>
  <c r="AB250" i="5" a="1"/>
  <c r="AB250" i="5" s="1"/>
  <c r="AB237" i="5" a="1"/>
  <c r="AB237" i="5" s="1"/>
  <c r="AB229" i="5" a="1"/>
  <c r="AB229" i="5" s="1"/>
  <c r="AB242" i="5" a="1"/>
  <c r="AB242" i="5" s="1"/>
  <c r="AB178" i="5" a="1"/>
  <c r="AB178" i="5" s="1"/>
  <c r="AB183" i="5" a="1"/>
  <c r="AB183" i="5" s="1"/>
  <c r="AB203" i="5" a="1"/>
  <c r="AB203" i="5" s="1"/>
  <c r="AB157" i="5" a="1"/>
  <c r="AB157" i="5" s="1"/>
  <c r="AB131" i="5" a="1"/>
  <c r="AB131" i="5" s="1"/>
  <c r="AB164" i="5" a="1"/>
  <c r="AB164" i="5" s="1"/>
  <c r="AB162" i="5" a="1"/>
  <c r="AB162" i="5" s="1"/>
  <c r="AB156" i="5" a="1"/>
  <c r="AB156" i="5" s="1"/>
  <c r="AB168" i="5" a="1"/>
  <c r="AB168" i="5" s="1"/>
  <c r="AB119" i="5" a="1"/>
  <c r="AB119" i="5" s="1"/>
  <c r="AB146" i="5" a="1"/>
  <c r="AB146" i="5" s="1"/>
  <c r="AB6" i="5" a="1"/>
  <c r="AB6" i="5" s="1"/>
  <c r="AB104" i="5" a="1"/>
  <c r="AB104" i="5" s="1"/>
  <c r="AB98" i="5" a="1"/>
  <c r="AB98" i="5" s="1"/>
  <c r="AB54" i="5" a="1"/>
  <c r="AB54" i="5" s="1"/>
  <c r="AB75" i="5" a="1"/>
  <c r="AB75" i="5" s="1"/>
  <c r="AB50" i="5" a="1"/>
  <c r="AB50" i="5" s="1"/>
  <c r="AB79" i="5" a="1"/>
  <c r="AB79" i="5" s="1"/>
  <c r="AB68" i="5" a="1"/>
  <c r="AB68" i="5" s="1"/>
  <c r="AB61" i="5" a="1"/>
  <c r="AB61" i="5" s="1"/>
  <c r="AC2" i="5"/>
  <c r="AC11" i="5" s="1" a="1"/>
  <c r="AC11" i="5" s="1"/>
  <c r="AB33" i="5" a="1"/>
  <c r="AB33" i="5" s="1"/>
  <c r="AB87" i="5" a="1"/>
  <c r="AB87" i="5" s="1"/>
  <c r="AB71" i="5" a="1"/>
  <c r="AB71" i="5" s="1"/>
  <c r="AB14" i="5" a="1"/>
  <c r="AB14" i="5" s="1"/>
  <c r="AB59" i="5" a="1"/>
  <c r="AB59" i="5" s="1"/>
  <c r="AB38" i="5" a="1"/>
  <c r="AB38" i="5" s="1"/>
  <c r="AB49" i="5" a="1"/>
  <c r="AB49" i="5" s="1"/>
  <c r="AB18" i="5" a="1"/>
  <c r="AB18" i="5" s="1"/>
  <c r="AB65" i="5" a="1"/>
  <c r="AB65" i="5" s="1"/>
  <c r="AB89" i="5" a="1"/>
  <c r="AB89" i="5" s="1"/>
  <c r="AB56" i="5" a="1"/>
  <c r="AB56" i="5" s="1"/>
  <c r="AB36" i="5" a="1"/>
  <c r="AB36" i="5" s="1"/>
  <c r="AB25" i="5" a="1"/>
  <c r="AB25" i="5" s="1"/>
  <c r="AB103" i="5" a="1"/>
  <c r="AB103" i="5" s="1"/>
  <c r="AB101" i="5" a="1"/>
  <c r="AB101" i="5" s="1"/>
  <c r="AB22" i="5" a="1"/>
  <c r="AB22" i="5" s="1"/>
  <c r="AB142" i="5" a="1"/>
  <c r="AB142" i="5" s="1"/>
  <c r="AB62" i="5" a="1"/>
  <c r="AB62" i="5" s="1"/>
  <c r="AB72" i="5" a="1"/>
  <c r="AB72" i="5" s="1"/>
  <c r="AB41" i="5" a="1"/>
  <c r="AB41" i="5" s="1"/>
  <c r="AB20" i="5" a="1"/>
  <c r="AB20" i="5" s="1"/>
  <c r="AB27" i="5" a="1"/>
  <c r="AB27" i="5" s="1"/>
  <c r="AB23" i="5" a="1"/>
  <c r="AB23" i="5" s="1"/>
  <c r="AB24" i="5" a="1"/>
  <c r="AB24" i="5" s="1"/>
  <c r="AB83" i="5" a="1"/>
  <c r="AB83" i="5" s="1"/>
  <c r="AB34" i="5" a="1"/>
  <c r="AB34" i="5" s="1"/>
  <c r="AB19" i="5" a="1"/>
  <c r="AB19" i="5" s="1"/>
  <c r="AB151" i="5" a="1"/>
  <c r="AB151" i="5" s="1"/>
  <c r="AB80" i="5" a="1"/>
  <c r="AB80" i="5" s="1"/>
  <c r="AB70" i="5" a="1"/>
  <c r="AB70" i="5" s="1"/>
  <c r="AB106" i="5" a="1"/>
  <c r="AB106" i="5" s="1"/>
  <c r="AB172" i="5" a="1"/>
  <c r="AB172" i="5" s="1"/>
  <c r="AB7" i="5" a="1"/>
  <c r="AB7" i="5" s="1"/>
  <c r="AB85" i="5" a="1"/>
  <c r="AB85" i="5" s="1"/>
  <c r="AB17" i="5" a="1"/>
  <c r="AB17" i="5" s="1"/>
  <c r="AB107" i="5" a="1"/>
  <c r="AB107" i="5" s="1"/>
  <c r="AB52" i="5" a="1"/>
  <c r="AB52" i="5" s="1"/>
  <c r="AB55" i="5" a="1"/>
  <c r="AB55" i="5" s="1"/>
  <c r="AB109" i="5" a="1"/>
  <c r="AB109" i="5" s="1"/>
  <c r="AB77" i="5" a="1"/>
  <c r="AB77" i="5" s="1"/>
  <c r="AB66" i="5" a="1"/>
  <c r="AB66" i="5" s="1"/>
  <c r="AB43" i="5" a="1"/>
  <c r="AB43" i="5" s="1"/>
  <c r="AB60" i="5" a="1"/>
  <c r="AB60" i="5" s="1"/>
  <c r="AB42" i="5" a="1"/>
  <c r="AB42" i="5" s="1"/>
  <c r="AB16" i="5" a="1"/>
  <c r="AB16" i="5" s="1"/>
  <c r="AB30" i="5" a="1"/>
  <c r="AB30" i="5" s="1"/>
  <c r="AB53" i="5" a="1"/>
  <c r="AB53" i="5" s="1"/>
  <c r="AB73" i="5" a="1"/>
  <c r="AB73" i="5" s="1"/>
  <c r="AB76" i="5" a="1"/>
  <c r="AB76" i="5" s="1"/>
  <c r="AB12" i="5" a="1"/>
  <c r="AB12" i="5" s="1"/>
  <c r="AB15" i="5" a="1"/>
  <c r="AB15" i="5" s="1"/>
  <c r="AB45" i="5" a="1"/>
  <c r="AB45" i="5" s="1"/>
  <c r="AB63" i="5" a="1"/>
  <c r="AB63" i="5" s="1"/>
  <c r="AB69" i="5" a="1"/>
  <c r="AB69" i="5" s="1"/>
  <c r="AB37" i="5" a="1"/>
  <c r="AB37" i="5" s="1"/>
  <c r="AB94" i="5" a="1"/>
  <c r="AB94" i="5" s="1"/>
  <c r="AB13" i="5" a="1"/>
  <c r="AB13" i="5" s="1"/>
  <c r="AB29" i="5" a="1"/>
  <c r="AB29" i="5" s="1"/>
  <c r="AB48" i="5" a="1"/>
  <c r="AB48" i="5" s="1"/>
  <c r="AB99" i="5" a="1"/>
  <c r="AB99" i="5" s="1"/>
  <c r="AB64" i="5" a="1"/>
  <c r="AB64" i="5" s="1"/>
  <c r="AB84" i="5" a="1"/>
  <c r="AB84" i="5" s="1"/>
  <c r="AB28" i="5" a="1"/>
  <c r="AB28" i="5" s="1"/>
  <c r="AB31" i="5" a="1"/>
  <c r="AB31" i="5" s="1"/>
  <c r="AB67" i="5" a="1"/>
  <c r="AB67" i="5" s="1"/>
  <c r="AB51" i="5" a="1"/>
  <c r="AB51" i="5" s="1"/>
  <c r="AB9" i="5" a="1"/>
  <c r="AB9" i="5" s="1"/>
  <c r="AB10" i="5" a="1"/>
  <c r="AB10" i="5" s="1"/>
  <c r="AB78" i="5" a="1"/>
  <c r="AB78" i="5" s="1"/>
  <c r="AB138" i="5" a="1"/>
  <c r="AB138" i="5" s="1"/>
  <c r="AB91" i="5" a="1"/>
  <c r="AB91" i="5" s="1"/>
  <c r="AB46" i="5" a="1"/>
  <c r="AB46" i="5" s="1"/>
  <c r="AB58" i="5" a="1"/>
  <c r="AB58" i="5" s="1"/>
  <c r="AB32" i="5" a="1"/>
  <c r="AB32" i="5" s="1"/>
  <c r="AB35" i="5" a="1"/>
  <c r="AB35" i="5" s="1"/>
  <c r="AB92" i="5" a="1"/>
  <c r="AB92" i="5" s="1"/>
  <c r="AB8" i="5" a="1"/>
  <c r="AB8" i="5" s="1"/>
  <c r="AB21" i="5" a="1"/>
  <c r="AB21" i="5" s="1"/>
  <c r="AB44" i="5" a="1"/>
  <c r="AB44" i="5" s="1"/>
  <c r="AB100" i="5" a="1"/>
  <c r="AB100" i="5" s="1"/>
  <c r="AB47" i="5" a="1"/>
  <c r="AB47" i="5" s="1"/>
  <c r="AB126" i="5" a="1"/>
  <c r="AB126" i="5" s="1"/>
  <c r="AB167" i="5" a="1"/>
  <c r="AB167" i="5" s="1"/>
  <c r="AB134" i="5" a="1"/>
  <c r="AB134" i="5" s="1"/>
  <c r="AB139" i="5" a="1"/>
  <c r="AB139" i="5" s="1"/>
  <c r="AB160" i="5" a="1"/>
  <c r="AB160" i="5" s="1"/>
  <c r="AB180" i="5" a="1"/>
  <c r="AB180" i="5" s="1"/>
  <c r="AB234" i="5" a="1"/>
  <c r="AB234" i="5" s="1"/>
  <c r="AB216" i="5" a="1"/>
  <c r="AB216" i="5" s="1"/>
  <c r="AB153" i="5" a="1"/>
  <c r="AB153" i="5" s="1"/>
  <c r="AB105" i="5" a="1"/>
  <c r="AB105" i="5" s="1"/>
  <c r="AB132" i="5" a="1"/>
  <c r="AB132" i="5" s="1"/>
  <c r="AB174" i="5" a="1"/>
  <c r="AB174" i="5" s="1"/>
  <c r="AB215" i="5" a="1"/>
  <c r="AB215" i="5" s="1"/>
  <c r="AB217" i="5" a="1"/>
  <c r="AB217" i="5" s="1"/>
  <c r="AB218" i="5" a="1"/>
  <c r="AB218" i="5" s="1"/>
  <c r="AB222" i="5" a="1"/>
  <c r="AB222" i="5" s="1"/>
  <c r="AB152" i="5" a="1"/>
  <c r="AB152" i="5" s="1"/>
  <c r="AB123" i="5" a="1"/>
  <c r="AB123" i="5" s="1"/>
  <c r="AB88" i="5" a="1"/>
  <c r="AB88" i="5" s="1"/>
  <c r="AB154" i="5" a="1"/>
  <c r="AB154" i="5" s="1"/>
  <c r="AB155" i="5" a="1"/>
  <c r="AB155" i="5" s="1"/>
  <c r="AB145" i="5" a="1"/>
  <c r="AB145" i="5" s="1"/>
  <c r="AB185" i="5" a="1"/>
  <c r="AB185" i="5" s="1"/>
  <c r="AB244" i="5" a="1"/>
  <c r="AB244" i="5" s="1"/>
  <c r="AB245" i="5" a="1"/>
  <c r="AB245" i="5" s="1"/>
  <c r="AB282" i="5" a="1"/>
  <c r="AB282" i="5" s="1"/>
  <c r="AB74" i="5" a="1"/>
  <c r="AB74" i="5" s="1"/>
  <c r="AB144" i="5" a="1"/>
  <c r="AB144" i="5" s="1"/>
  <c r="AB182" i="5" a="1"/>
  <c r="AB182" i="5" s="1"/>
  <c r="AB212" i="5" a="1"/>
  <c r="AB212" i="5" s="1"/>
  <c r="AB159" i="5" a="1"/>
  <c r="AB159" i="5" s="1"/>
  <c r="AB150" i="5" a="1"/>
  <c r="AB150" i="5" s="1"/>
  <c r="AB186" i="5" a="1"/>
  <c r="AB186" i="5" s="1"/>
  <c r="AB115" i="5" a="1"/>
  <c r="AB115" i="5" s="1"/>
  <c r="AB137" i="5" a="1"/>
  <c r="AB137" i="5" s="1"/>
  <c r="AB102" i="5" a="1"/>
  <c r="AB102" i="5" s="1"/>
  <c r="AB176" i="5" a="1"/>
  <c r="AB176" i="5" s="1"/>
  <c r="AB219" i="5" a="1"/>
  <c r="AB219" i="5" s="1"/>
  <c r="AB93" i="5" a="1"/>
  <c r="AB93" i="5" s="1"/>
  <c r="AB136" i="5" a="1"/>
  <c r="AB136" i="5" s="1"/>
  <c r="AB95" i="5" a="1"/>
  <c r="AB95" i="5" s="1"/>
  <c r="AB227" i="5" a="1"/>
  <c r="AB227" i="5" s="1"/>
  <c r="AB82" i="5" a="1"/>
  <c r="AB82" i="5" s="1"/>
  <c r="AB135" i="5" a="1"/>
  <c r="AB135" i="5" s="1"/>
  <c r="AB122" i="5" a="1"/>
  <c r="AB122" i="5" s="1"/>
  <c r="AB173" i="5" a="1"/>
  <c r="AB173" i="5" s="1"/>
  <c r="AB117" i="5" a="1"/>
  <c r="AB117" i="5" s="1"/>
  <c r="AB129" i="5" a="1"/>
  <c r="AB129" i="5" s="1"/>
  <c r="AB161" i="5" a="1"/>
  <c r="AB161" i="5" s="1"/>
  <c r="AB113" i="5" a="1"/>
  <c r="AB113" i="5" s="1"/>
  <c r="AB165" i="5" a="1"/>
  <c r="AB165" i="5" s="1"/>
  <c r="AB209" i="5" a="1"/>
  <c r="AB209" i="5" s="1"/>
  <c r="AB110" i="5" a="1"/>
  <c r="AB110" i="5" s="1"/>
  <c r="AB86" i="5" a="1"/>
  <c r="AB86" i="5" s="1"/>
  <c r="AB97" i="5" a="1"/>
  <c r="AB97" i="5" s="1"/>
  <c r="AB124" i="5" a="1"/>
  <c r="AB124" i="5" s="1"/>
  <c r="AB224" i="5" a="1"/>
  <c r="AB224" i="5" s="1"/>
  <c r="AB128" i="5" a="1"/>
  <c r="AB128" i="5" s="1"/>
  <c r="AB118" i="5" a="1"/>
  <c r="AB118" i="5" s="1"/>
  <c r="AB127" i="5" a="1"/>
  <c r="AB127" i="5" s="1"/>
  <c r="AB57" i="5" a="1"/>
  <c r="AB57" i="5" s="1"/>
  <c r="AB39" i="5" a="1"/>
  <c r="AB39" i="5" s="1"/>
  <c r="AB40" i="5" a="1"/>
  <c r="AB40" i="5" s="1"/>
  <c r="AB158" i="5" a="1"/>
  <c r="AB158" i="5" s="1"/>
  <c r="AB130" i="5" a="1"/>
  <c r="AB130" i="5" s="1"/>
  <c r="AB163" i="5" a="1"/>
  <c r="AB163" i="5" s="1"/>
  <c r="AB202" i="5" a="1"/>
  <c r="AB202" i="5" s="1"/>
  <c r="AB170" i="5" a="1"/>
  <c r="AB170" i="5" s="1"/>
  <c r="AB207" i="5" a="1"/>
  <c r="AB207" i="5" s="1"/>
  <c r="AB111" i="5" a="1"/>
  <c r="AB111" i="5" s="1"/>
  <c r="AB147" i="5" a="1"/>
  <c r="AB147" i="5" s="1"/>
  <c r="AB166" i="5" a="1"/>
  <c r="AB166" i="5" s="1"/>
  <c r="AB200" i="5" a="1"/>
  <c r="AB200" i="5" s="1"/>
  <c r="AB181" i="5" a="1"/>
  <c r="AB181" i="5" s="1"/>
  <c r="AB148" i="5" a="1"/>
  <c r="AB148" i="5" s="1"/>
  <c r="AB116" i="5" a="1"/>
  <c r="AB116" i="5" s="1"/>
  <c r="AB175" i="5" a="1"/>
  <c r="AB175" i="5" s="1"/>
  <c r="AB81" i="5" a="1"/>
  <c r="AB81" i="5" s="1"/>
  <c r="AB143" i="5" a="1"/>
  <c r="AB143" i="5" s="1"/>
  <c r="AB204" i="5" a="1"/>
  <c r="AB204" i="5" s="1"/>
  <c r="AB214" i="5" a="1"/>
  <c r="AB214" i="5" s="1"/>
  <c r="AB112" i="5" a="1"/>
  <c r="AB112" i="5" s="1"/>
  <c r="AB262" i="5" a="1"/>
  <c r="AB262" i="5" s="1"/>
  <c r="AB238" i="5" a="1"/>
  <c r="AB238" i="5" s="1"/>
  <c r="AB120" i="5" a="1"/>
  <c r="AB120" i="5" s="1"/>
  <c r="AB211" i="5" a="1"/>
  <c r="AB211" i="5" s="1"/>
  <c r="AB266" i="5" a="1"/>
  <c r="AB266" i="5" s="1"/>
  <c r="AB257" i="5" a="1"/>
  <c r="AB257" i="5" s="1"/>
  <c r="AB247" i="5" a="1"/>
  <c r="AB247" i="5" s="1"/>
  <c r="AB267" i="5" a="1"/>
  <c r="AB267" i="5" s="1"/>
  <c r="AB283" i="5" a="1"/>
  <c r="AB283" i="5" s="1"/>
  <c r="AB208" i="5" a="1"/>
  <c r="AB208" i="5" s="1"/>
  <c r="AB241" i="5" a="1"/>
  <c r="AB241" i="5" s="1"/>
  <c r="AB141" i="5" a="1"/>
  <c r="AB141" i="5" s="1"/>
  <c r="AB243" i="5" a="1"/>
  <c r="AB243" i="5" s="1"/>
  <c r="AB284" i="5" a="1"/>
  <c r="AB284" i="5" s="1"/>
  <c r="AB221" i="5" a="1"/>
  <c r="AB221" i="5" s="1"/>
  <c r="AB121" i="5" a="1"/>
  <c r="AB121" i="5" s="1"/>
  <c r="AB171" i="5" a="1"/>
  <c r="AB171" i="5" s="1"/>
  <c r="AB140" i="5" a="1"/>
  <c r="AB140" i="5" s="1"/>
  <c r="AB265" i="5" a="1"/>
  <c r="AB265" i="5" s="1"/>
  <c r="AB263" i="5" a="1"/>
  <c r="AB263" i="5" s="1"/>
  <c r="AB133" i="5" a="1"/>
  <c r="AB133" i="5" s="1"/>
  <c r="AB169" i="5" a="1"/>
  <c r="AB169" i="5" s="1"/>
  <c r="AB264" i="5" a="1"/>
  <c r="AB264" i="5" s="1"/>
  <c r="AB233" i="5" a="1"/>
  <c r="AB233" i="5" s="1"/>
  <c r="AB246" i="5" a="1"/>
  <c r="AB246" i="5" s="1"/>
  <c r="AB223" i="5" a="1"/>
  <c r="AB223" i="5" s="1"/>
  <c r="AB96" i="5" a="1"/>
  <c r="AB96" i="5" s="1"/>
  <c r="AB90" i="5" a="1"/>
  <c r="AB90" i="5" s="1"/>
  <c r="AB240" i="5" a="1"/>
  <c r="AB240" i="5" s="1"/>
  <c r="AB268" i="5" a="1"/>
  <c r="AB268" i="5" s="1"/>
  <c r="AB149" i="5" a="1"/>
  <c r="AB149" i="5" s="1"/>
  <c r="AB125" i="5" a="1"/>
  <c r="AB125" i="5" s="1"/>
  <c r="AB220" i="5" a="1"/>
  <c r="AB220" i="5" s="1"/>
  <c r="AB226" i="5" a="1"/>
  <c r="AB226" i="5" s="1"/>
  <c r="AB114" i="5" a="1"/>
  <c r="AB114" i="5" s="1"/>
  <c r="AB259" i="5" a="1"/>
  <c r="AB259" i="5" s="1"/>
  <c r="AB251" i="5" a="1"/>
  <c r="AB251" i="5" s="1"/>
  <c r="AB252" i="5" a="1"/>
  <c r="AB252" i="5" s="1"/>
  <c r="AB254" i="5" a="1"/>
  <c r="AB254" i="5" s="1"/>
  <c r="AB228" i="5" a="1"/>
  <c r="AB228" i="5" s="1"/>
  <c r="AB184" i="5" a="1"/>
  <c r="AB184" i="5" s="1"/>
  <c r="AB248" i="5" a="1"/>
  <c r="AB248" i="5" s="1"/>
  <c r="AB206" i="5" a="1"/>
  <c r="AB206" i="5" s="1"/>
  <c r="AB269" i="5" a="1"/>
  <c r="AB269" i="5" s="1"/>
  <c r="AB239" i="5" a="1"/>
  <c r="AB239" i="5" s="1"/>
  <c r="AB213" i="5" a="1"/>
  <c r="AB213" i="5" s="1"/>
  <c r="AB179" i="5" a="1"/>
  <c r="AB179" i="5" s="1"/>
  <c r="AB210" i="5" a="1"/>
  <c r="AB210" i="5" s="1"/>
  <c r="AB281" i="5" a="1"/>
  <c r="AB281" i="5" s="1"/>
  <c r="AB285" i="5" a="1"/>
  <c r="AB285" i="5" s="1"/>
  <c r="AB270" i="5" a="1"/>
  <c r="AB270" i="5" s="1"/>
  <c r="AB249" i="5" a="1"/>
  <c r="AB249" i="5" s="1"/>
  <c r="AB201" i="5" a="1"/>
  <c r="AB201" i="5" s="1"/>
  <c r="AA287" i="5" l="1"/>
  <c r="AC26" i="5" a="1"/>
  <c r="AC26" i="5" s="1"/>
  <c r="AC277" i="5" a="1"/>
  <c r="AC277" i="5" s="1"/>
  <c r="AC275" i="5" a="1"/>
  <c r="AC275" i="5" s="1"/>
  <c r="AC272" i="5" a="1"/>
  <c r="AC272" i="5" s="1"/>
  <c r="AC271" i="5" a="1"/>
  <c r="AC271" i="5" s="1"/>
  <c r="AC278" i="5" a="1"/>
  <c r="AC278" i="5" s="1"/>
  <c r="AC279" i="5" a="1"/>
  <c r="AC279" i="5" s="1"/>
  <c r="AC274" i="5" a="1"/>
  <c r="AC274" i="5" s="1"/>
  <c r="AC276" i="5" a="1"/>
  <c r="AC276" i="5" s="1"/>
  <c r="AC280" i="5" a="1"/>
  <c r="AC280" i="5" s="1"/>
  <c r="AC273" i="5" a="1"/>
  <c r="AC273" i="5" s="1"/>
  <c r="AB286" i="5"/>
  <c r="AB294" i="5" s="1"/>
  <c r="AA296" i="5"/>
  <c r="AB108" i="5"/>
  <c r="AB289" i="5" s="1"/>
  <c r="AB177" i="5"/>
  <c r="AB290" i="5" s="1"/>
  <c r="AC199" i="5" a="1"/>
  <c r="AC199" i="5" s="1"/>
  <c r="AC189" i="5" a="1"/>
  <c r="AC189" i="5" s="1"/>
  <c r="AC197" i="5" a="1"/>
  <c r="AC197" i="5" s="1"/>
  <c r="AC196" i="5" a="1"/>
  <c r="AC196" i="5" s="1"/>
  <c r="AC188" i="5" a="1"/>
  <c r="AC188" i="5" s="1"/>
  <c r="AC192" i="5" a="1"/>
  <c r="AC192" i="5" s="1"/>
  <c r="AC195" i="5" a="1"/>
  <c r="AC195" i="5" s="1"/>
  <c r="AC198" i="5" a="1"/>
  <c r="AC198" i="5" s="1"/>
  <c r="AC193" i="5" a="1"/>
  <c r="AC193" i="5" s="1"/>
  <c r="AC194" i="5" a="1"/>
  <c r="AC194" i="5" s="1"/>
  <c r="AC191" i="5" a="1"/>
  <c r="AC191" i="5" s="1"/>
  <c r="AC187" i="5" a="1"/>
  <c r="AC187" i="5" s="1"/>
  <c r="AC190" i="5" a="1"/>
  <c r="AC190" i="5" s="1"/>
  <c r="AB205" i="5"/>
  <c r="AB291" i="5" s="1"/>
  <c r="AC232" i="5" a="1"/>
  <c r="AC232" i="5" s="1"/>
  <c r="AC230" i="5" a="1"/>
  <c r="AC230" i="5" s="1"/>
  <c r="AC231" i="5" a="1"/>
  <c r="AC231" i="5" s="1"/>
  <c r="AB236" i="5"/>
  <c r="AB292" i="5" s="1"/>
  <c r="AB256" i="5"/>
  <c r="AB293" i="5" s="1"/>
  <c r="AC261" i="5" a="1"/>
  <c r="AC261" i="5" s="1"/>
  <c r="AC255" i="5" a="1"/>
  <c r="AC255" i="5" s="1"/>
  <c r="AC258" i="5" a="1"/>
  <c r="AC258" i="5" s="1"/>
  <c r="AC237" i="5" a="1"/>
  <c r="AC237" i="5" s="1"/>
  <c r="AC245" i="5" a="1"/>
  <c r="AC245" i="5" s="1"/>
  <c r="AC260" i="5" a="1"/>
  <c r="AC260" i="5" s="1"/>
  <c r="AC250" i="5" a="1"/>
  <c r="AC250" i="5" s="1"/>
  <c r="AC252" i="5" a="1"/>
  <c r="AC252" i="5" s="1"/>
  <c r="AC221" i="5" a="1"/>
  <c r="AC221" i="5" s="1"/>
  <c r="AC247" i="5" a="1"/>
  <c r="AC247" i="5" s="1"/>
  <c r="AC265" i="5" a="1"/>
  <c r="AC265" i="5" s="1"/>
  <c r="AC263" i="5" a="1"/>
  <c r="AC263" i="5" s="1"/>
  <c r="AC183" i="5" a="1"/>
  <c r="AC183" i="5" s="1"/>
  <c r="AC216" i="5" a="1"/>
  <c r="AC216" i="5" s="1"/>
  <c r="AC156" i="5" a="1"/>
  <c r="AC156" i="5" s="1"/>
  <c r="AC112" i="5" a="1"/>
  <c r="AC112" i="5" s="1"/>
  <c r="AC164" i="5" a="1"/>
  <c r="AC164" i="5" s="1"/>
  <c r="AC162" i="5" a="1"/>
  <c r="AC162" i="5" s="1"/>
  <c r="AC168" i="5" a="1"/>
  <c r="AC168" i="5" s="1"/>
  <c r="AC131" i="5" a="1"/>
  <c r="AC131" i="5" s="1"/>
  <c r="AC119" i="5" a="1"/>
  <c r="AC119" i="5" s="1"/>
  <c r="AC136" i="5" a="1"/>
  <c r="AC136" i="5" s="1"/>
  <c r="AC49" i="5" a="1"/>
  <c r="AC49" i="5" s="1"/>
  <c r="AC121" i="5" a="1"/>
  <c r="AC121" i="5" s="1"/>
  <c r="AC81" i="5" a="1"/>
  <c r="AC81" i="5" s="1"/>
  <c r="AC124" i="5" a="1"/>
  <c r="AC124" i="5" s="1"/>
  <c r="AC75" i="5" a="1"/>
  <c r="AC75" i="5" s="1"/>
  <c r="AC79" i="5" a="1"/>
  <c r="AC79" i="5" s="1"/>
  <c r="AC74" i="5" a="1"/>
  <c r="AC74" i="5" s="1"/>
  <c r="AC68" i="5" a="1"/>
  <c r="AC68" i="5" s="1"/>
  <c r="AD2" i="5"/>
  <c r="AD11" i="5" s="1" a="1"/>
  <c r="AD11" i="5" s="1"/>
  <c r="AE11" i="5" s="1"/>
  <c r="AC67" i="5" a="1"/>
  <c r="AC67" i="5" s="1"/>
  <c r="AC61" i="5" a="1"/>
  <c r="AC61" i="5" s="1"/>
  <c r="AC57" i="5" a="1"/>
  <c r="AC57" i="5" s="1"/>
  <c r="AC117" i="5" a="1"/>
  <c r="AC117" i="5" s="1"/>
  <c r="AC86" i="5" a="1"/>
  <c r="AC86" i="5" s="1"/>
  <c r="AC87" i="5" a="1"/>
  <c r="AC87" i="5" s="1"/>
  <c r="AC157" i="5" a="1"/>
  <c r="AC157" i="5" s="1"/>
  <c r="AC71" i="5" a="1"/>
  <c r="AC71" i="5" s="1"/>
  <c r="AC59" i="5" a="1"/>
  <c r="AC59" i="5" s="1"/>
  <c r="AC30" i="5" a="1"/>
  <c r="AC30" i="5" s="1"/>
  <c r="AC40" i="5" a="1"/>
  <c r="AC40" i="5" s="1"/>
  <c r="AC10" i="5" a="1"/>
  <c r="AC10" i="5" s="1"/>
  <c r="AC34" i="5" a="1"/>
  <c r="AC34" i="5" s="1"/>
  <c r="AC19" i="5" a="1"/>
  <c r="AC19" i="5" s="1"/>
  <c r="AC15" i="5" a="1"/>
  <c r="AC15" i="5" s="1"/>
  <c r="AC107" i="5" a="1"/>
  <c r="AC107" i="5" s="1"/>
  <c r="AC6" i="5" a="1"/>
  <c r="AC6" i="5" s="1"/>
  <c r="AC23" i="5" a="1"/>
  <c r="AC23" i="5" s="1"/>
  <c r="AC105" i="5" a="1"/>
  <c r="AC105" i="5" s="1"/>
  <c r="AC103" i="5" a="1"/>
  <c r="AC103" i="5" s="1"/>
  <c r="AC113" i="5" a="1"/>
  <c r="AC113" i="5" s="1"/>
  <c r="AC89" i="5" a="1"/>
  <c r="AC89" i="5" s="1"/>
  <c r="AC70" i="5" a="1"/>
  <c r="AC70" i="5" s="1"/>
  <c r="AC27" i="5" a="1"/>
  <c r="AC27" i="5" s="1"/>
  <c r="AC151" i="5" a="1"/>
  <c r="AC151" i="5" s="1"/>
  <c r="AC9" i="5" a="1"/>
  <c r="AC9" i="5" s="1"/>
  <c r="AC16" i="5" a="1"/>
  <c r="AC16" i="5" s="1"/>
  <c r="AC50" i="5" a="1"/>
  <c r="AC50" i="5" s="1"/>
  <c r="AC38" i="5" a="1"/>
  <c r="AC38" i="5" s="1"/>
  <c r="AC80" i="5" a="1"/>
  <c r="AC80" i="5" s="1"/>
  <c r="AC7" i="5" a="1"/>
  <c r="AC7" i="5" s="1"/>
  <c r="AC85" i="5" a="1"/>
  <c r="AC85" i="5" s="1"/>
  <c r="AC90" i="5" a="1"/>
  <c r="AC90" i="5" s="1"/>
  <c r="AC77" i="5" a="1"/>
  <c r="AC77" i="5" s="1"/>
  <c r="AC76" i="5" a="1"/>
  <c r="AC76" i="5" s="1"/>
  <c r="AC20" i="5" a="1"/>
  <c r="AC20" i="5" s="1"/>
  <c r="AC66" i="5" a="1"/>
  <c r="AC66" i="5" s="1"/>
  <c r="AC17" i="5" a="1"/>
  <c r="AC17" i="5" s="1"/>
  <c r="AC153" i="5" a="1"/>
  <c r="AC153" i="5" s="1"/>
  <c r="AC55" i="5" a="1"/>
  <c r="AC55" i="5" s="1"/>
  <c r="AC29" i="5" a="1"/>
  <c r="AC29" i="5" s="1"/>
  <c r="AC73" i="5" a="1"/>
  <c r="AC73" i="5" s="1"/>
  <c r="AC14" i="5" a="1"/>
  <c r="AC14" i="5" s="1"/>
  <c r="AC42" i="5" a="1"/>
  <c r="AC42" i="5" s="1"/>
  <c r="AC18" i="5" a="1"/>
  <c r="AC18" i="5" s="1"/>
  <c r="AC104" i="5" a="1"/>
  <c r="AC104" i="5" s="1"/>
  <c r="AC53" i="5" a="1"/>
  <c r="AC53" i="5" s="1"/>
  <c r="AC94" i="5" a="1"/>
  <c r="AC94" i="5" s="1"/>
  <c r="AC12" i="5" a="1"/>
  <c r="AC12" i="5" s="1"/>
  <c r="AC32" i="5" a="1"/>
  <c r="AC32" i="5" s="1"/>
  <c r="AC69" i="5" a="1"/>
  <c r="AC69" i="5" s="1"/>
  <c r="AC37" i="5" a="1"/>
  <c r="AC37" i="5" s="1"/>
  <c r="AC72" i="5" a="1"/>
  <c r="AC72" i="5" s="1"/>
  <c r="AC43" i="5" a="1"/>
  <c r="AC43" i="5" s="1"/>
  <c r="AC52" i="5" a="1"/>
  <c r="AC52" i="5" s="1"/>
  <c r="AC13" i="5" a="1"/>
  <c r="AC13" i="5" s="1"/>
  <c r="AC48" i="5" a="1"/>
  <c r="AC48" i="5" s="1"/>
  <c r="AC99" i="5" a="1"/>
  <c r="AC99" i="5" s="1"/>
  <c r="AC31" i="5" a="1"/>
  <c r="AC31" i="5" s="1"/>
  <c r="AC22" i="5" a="1"/>
  <c r="AC22" i="5" s="1"/>
  <c r="AC51" i="5" a="1"/>
  <c r="AC51" i="5" s="1"/>
  <c r="AC64" i="5" a="1"/>
  <c r="AC64" i="5" s="1"/>
  <c r="AC84" i="5" a="1"/>
  <c r="AC84" i="5" s="1"/>
  <c r="AC63" i="5" a="1"/>
  <c r="AC63" i="5" s="1"/>
  <c r="AC25" i="5" a="1"/>
  <c r="AC25" i="5" s="1"/>
  <c r="AC36" i="5" a="1"/>
  <c r="AC36" i="5" s="1"/>
  <c r="AC172" i="5" a="1"/>
  <c r="AC172" i="5" s="1"/>
  <c r="AC101" i="5" a="1"/>
  <c r="AC101" i="5" s="1"/>
  <c r="AC35" i="5" a="1"/>
  <c r="AC35" i="5" s="1"/>
  <c r="AC78" i="5" a="1"/>
  <c r="AC78" i="5" s="1"/>
  <c r="AC106" i="5" a="1"/>
  <c r="AC106" i="5" s="1"/>
  <c r="AC33" i="5" a="1"/>
  <c r="AC33" i="5" s="1"/>
  <c r="AC82" i="5" a="1"/>
  <c r="AC82" i="5" s="1"/>
  <c r="AC58" i="5" a="1"/>
  <c r="AC58" i="5" s="1"/>
  <c r="AC91" i="5" a="1"/>
  <c r="AC91" i="5" s="1"/>
  <c r="AC83" i="5" a="1"/>
  <c r="AC83" i="5" s="1"/>
  <c r="AC8" i="5" a="1"/>
  <c r="AC8" i="5" s="1"/>
  <c r="AC138" i="5" a="1"/>
  <c r="AC138" i="5" s="1"/>
  <c r="AC46" i="5" a="1"/>
  <c r="AC46" i="5" s="1"/>
  <c r="AC109" i="5" a="1"/>
  <c r="AC109" i="5" s="1"/>
  <c r="AC28" i="5" a="1"/>
  <c r="AC28" i="5" s="1"/>
  <c r="AC44" i="5" a="1"/>
  <c r="AC44" i="5" s="1"/>
  <c r="AC24" i="5" a="1"/>
  <c r="AC24" i="5" s="1"/>
  <c r="AC92" i="5" a="1"/>
  <c r="AC92" i="5" s="1"/>
  <c r="AC41" i="5" a="1"/>
  <c r="AC41" i="5" s="1"/>
  <c r="AC62" i="5" a="1"/>
  <c r="AC62" i="5" s="1"/>
  <c r="AC21" i="5" a="1"/>
  <c r="AC21" i="5" s="1"/>
  <c r="AC45" i="5" a="1"/>
  <c r="AC45" i="5" s="1"/>
  <c r="AC142" i="5" a="1"/>
  <c r="AC142" i="5" s="1"/>
  <c r="AC56" i="5" a="1"/>
  <c r="AC56" i="5" s="1"/>
  <c r="AC88" i="5" a="1"/>
  <c r="AC88" i="5" s="1"/>
  <c r="AC93" i="5" a="1"/>
  <c r="AC93" i="5" s="1"/>
  <c r="AC152" i="5" a="1"/>
  <c r="AC152" i="5" s="1"/>
  <c r="AC159" i="5" a="1"/>
  <c r="AC159" i="5" s="1"/>
  <c r="AC137" i="5" a="1"/>
  <c r="AC137" i="5" s="1"/>
  <c r="AC169" i="5" a="1"/>
  <c r="AC169" i="5" s="1"/>
  <c r="AC185" i="5" a="1"/>
  <c r="AC185" i="5" s="1"/>
  <c r="AC225" i="5" a="1"/>
  <c r="AC225" i="5" s="1"/>
  <c r="AC213" i="5" a="1"/>
  <c r="AC213" i="5" s="1"/>
  <c r="AC238" i="5" a="1"/>
  <c r="AC238" i="5" s="1"/>
  <c r="AC96" i="5" a="1"/>
  <c r="AC96" i="5" s="1"/>
  <c r="AC220" i="5" a="1"/>
  <c r="AC220" i="5" s="1"/>
  <c r="AC179" i="5" a="1"/>
  <c r="AC179" i="5" s="1"/>
  <c r="AC210" i="5" a="1"/>
  <c r="AC210" i="5" s="1"/>
  <c r="AC251" i="5" a="1"/>
  <c r="AC251" i="5" s="1"/>
  <c r="AC246" i="5" a="1"/>
  <c r="AC246" i="5" s="1"/>
  <c r="AC269" i="5" a="1"/>
  <c r="AC269" i="5" s="1"/>
  <c r="AC244" i="5" a="1"/>
  <c r="AC244" i="5" s="1"/>
  <c r="AC47" i="5" a="1"/>
  <c r="AC47" i="5" s="1"/>
  <c r="AC126" i="5" a="1"/>
  <c r="AC126" i="5" s="1"/>
  <c r="AC155" i="5" a="1"/>
  <c r="AC155" i="5" s="1"/>
  <c r="AC176" i="5" a="1"/>
  <c r="AC176" i="5" s="1"/>
  <c r="AC184" i="5" a="1"/>
  <c r="AC184" i="5" s="1"/>
  <c r="AC65" i="5" a="1"/>
  <c r="AC65" i="5" s="1"/>
  <c r="AC135" i="5" a="1"/>
  <c r="AC135" i="5" s="1"/>
  <c r="AC39" i="5" a="1"/>
  <c r="AC39" i="5" s="1"/>
  <c r="AC122" i="5" a="1"/>
  <c r="AC122" i="5" s="1"/>
  <c r="AC129" i="5" a="1"/>
  <c r="AC129" i="5" s="1"/>
  <c r="AC163" i="5" a="1"/>
  <c r="AC163" i="5" s="1"/>
  <c r="AC127" i="5" a="1"/>
  <c r="AC127" i="5" s="1"/>
  <c r="AC209" i="5" a="1"/>
  <c r="AC209" i="5" s="1"/>
  <c r="AC219" i="5" a="1"/>
  <c r="AC219" i="5" s="1"/>
  <c r="AC285" i="5" a="1"/>
  <c r="AC285" i="5" s="1"/>
  <c r="AC60" i="5" a="1"/>
  <c r="AC60" i="5" s="1"/>
  <c r="AC110" i="5" a="1"/>
  <c r="AC110" i="5" s="1"/>
  <c r="AC97" i="5" a="1"/>
  <c r="AC97" i="5" s="1"/>
  <c r="AC173" i="5" a="1"/>
  <c r="AC173" i="5" s="1"/>
  <c r="AC102" i="5" a="1"/>
  <c r="AC102" i="5" s="1"/>
  <c r="AC161" i="5" a="1"/>
  <c r="AC161" i="5" s="1"/>
  <c r="AC167" i="5" a="1"/>
  <c r="AC167" i="5" s="1"/>
  <c r="AC154" i="5" a="1"/>
  <c r="AC154" i="5" s="1"/>
  <c r="AC215" i="5" a="1"/>
  <c r="AC215" i="5" s="1"/>
  <c r="AC148" i="5" a="1"/>
  <c r="AC148" i="5" s="1"/>
  <c r="AC224" i="5" a="1"/>
  <c r="AC224" i="5" s="1"/>
  <c r="AC128" i="5" a="1"/>
  <c r="AC128" i="5" s="1"/>
  <c r="AC54" i="5" a="1"/>
  <c r="AC54" i="5" s="1"/>
  <c r="AC146" i="5" a="1"/>
  <c r="AC146" i="5" s="1"/>
  <c r="AC140" i="5" a="1"/>
  <c r="AC140" i="5" s="1"/>
  <c r="AC139" i="5" a="1"/>
  <c r="AC139" i="5" s="1"/>
  <c r="AC204" i="5" a="1"/>
  <c r="AC204" i="5" s="1"/>
  <c r="AC158" i="5" a="1"/>
  <c r="AC158" i="5" s="1"/>
  <c r="AC134" i="5" a="1"/>
  <c r="AC134" i="5" s="1"/>
  <c r="AC130" i="5" a="1"/>
  <c r="AC130" i="5" s="1"/>
  <c r="AC160" i="5" a="1"/>
  <c r="AC160" i="5" s="1"/>
  <c r="AC170" i="5" a="1"/>
  <c r="AC170" i="5" s="1"/>
  <c r="AC111" i="5" a="1"/>
  <c r="AC111" i="5" s="1"/>
  <c r="AC147" i="5" a="1"/>
  <c r="AC147" i="5" s="1"/>
  <c r="AC202" i="5" a="1"/>
  <c r="AC202" i="5" s="1"/>
  <c r="AC181" i="5" a="1"/>
  <c r="AC181" i="5" s="1"/>
  <c r="AC95" i="5" a="1"/>
  <c r="AC95" i="5" s="1"/>
  <c r="AC116" i="5" a="1"/>
  <c r="AC116" i="5" s="1"/>
  <c r="AC175" i="5" a="1"/>
  <c r="AC175" i="5" s="1"/>
  <c r="AC166" i="5" a="1"/>
  <c r="AC166" i="5" s="1"/>
  <c r="AC114" i="5" a="1"/>
  <c r="AC114" i="5" s="1"/>
  <c r="AC227" i="5" a="1"/>
  <c r="AC227" i="5" s="1"/>
  <c r="AC182" i="5" a="1"/>
  <c r="AC182" i="5" s="1"/>
  <c r="AC200" i="5" a="1"/>
  <c r="AC200" i="5" s="1"/>
  <c r="AC214" i="5" a="1"/>
  <c r="AC214" i="5" s="1"/>
  <c r="AC141" i="5" a="1"/>
  <c r="AC141" i="5" s="1"/>
  <c r="AC120" i="5" a="1"/>
  <c r="AC120" i="5" s="1"/>
  <c r="AC171" i="5" a="1"/>
  <c r="AC171" i="5" s="1"/>
  <c r="AC203" i="5" a="1"/>
  <c r="AC203" i="5" s="1"/>
  <c r="AC211" i="5" a="1"/>
  <c r="AC211" i="5" s="1"/>
  <c r="AC178" i="5" a="1"/>
  <c r="AC178" i="5" s="1"/>
  <c r="AC149" i="5" a="1"/>
  <c r="AC149" i="5" s="1"/>
  <c r="AC144" i="5" a="1"/>
  <c r="AC144" i="5" s="1"/>
  <c r="AC143" i="5" a="1"/>
  <c r="AC143" i="5" s="1"/>
  <c r="AC212" i="5" a="1"/>
  <c r="AC212" i="5" s="1"/>
  <c r="AC234" i="5" a="1"/>
  <c r="AC234" i="5" s="1"/>
  <c r="AC267" i="5" a="1"/>
  <c r="AC267" i="5" s="1"/>
  <c r="AC132" i="5" a="1"/>
  <c r="AC132" i="5" s="1"/>
  <c r="AC283" i="5" a="1"/>
  <c r="AC283" i="5" s="1"/>
  <c r="AC208" i="5" a="1"/>
  <c r="AC208" i="5" s="1"/>
  <c r="AC145" i="5" a="1"/>
  <c r="AC145" i="5" s="1"/>
  <c r="AC201" i="5" a="1"/>
  <c r="AC201" i="5" s="1"/>
  <c r="AC282" i="5" a="1"/>
  <c r="AC282" i="5" s="1"/>
  <c r="AC235" i="5" a="1"/>
  <c r="AC235" i="5" s="1"/>
  <c r="AC123" i="5" a="1"/>
  <c r="AC123" i="5" s="1"/>
  <c r="AC118" i="5" a="1"/>
  <c r="AC118" i="5" s="1"/>
  <c r="AC243" i="5" a="1"/>
  <c r="AC243" i="5" s="1"/>
  <c r="AC233" i="5" a="1"/>
  <c r="AC233" i="5" s="1"/>
  <c r="AC229" i="5" a="1"/>
  <c r="AC229" i="5" s="1"/>
  <c r="AC281" i="5" a="1"/>
  <c r="AC281" i="5" s="1"/>
  <c r="AC150" i="5" a="1"/>
  <c r="AC150" i="5" s="1"/>
  <c r="AC98" i="5" a="1"/>
  <c r="AC98" i="5" s="1"/>
  <c r="AC133" i="5" a="1"/>
  <c r="AC133" i="5" s="1"/>
  <c r="AC240" i="5" a="1"/>
  <c r="AC240" i="5" s="1"/>
  <c r="AC217" i="5" a="1"/>
  <c r="AC217" i="5" s="1"/>
  <c r="AC264" i="5" a="1"/>
  <c r="AC264" i="5" s="1"/>
  <c r="AC254" i="5" a="1"/>
  <c r="AC254" i="5" s="1"/>
  <c r="AC218" i="5" a="1"/>
  <c r="AC218" i="5" s="1"/>
  <c r="AC186" i="5" a="1"/>
  <c r="AC186" i="5" s="1"/>
  <c r="AC226" i="5" a="1"/>
  <c r="AC226" i="5" s="1"/>
  <c r="AC241" i="5" a="1"/>
  <c r="AC241" i="5" s="1"/>
  <c r="AC100" i="5" a="1"/>
  <c r="AC100" i="5" s="1"/>
  <c r="AC284" i="5" a="1"/>
  <c r="AC284" i="5" s="1"/>
  <c r="AC268" i="5" a="1"/>
  <c r="AC268" i="5" s="1"/>
  <c r="AC266" i="5" a="1"/>
  <c r="AC266" i="5" s="1"/>
  <c r="AC125" i="5" a="1"/>
  <c r="AC125" i="5" s="1"/>
  <c r="AC242" i="5" a="1"/>
  <c r="AC242" i="5" s="1"/>
  <c r="AC257" i="5" a="1"/>
  <c r="AC257" i="5" s="1"/>
  <c r="AC259" i="5" a="1"/>
  <c r="AC259" i="5" s="1"/>
  <c r="AC223" i="5" a="1"/>
  <c r="AC223" i="5" s="1"/>
  <c r="AC249" i="5" a="1"/>
  <c r="AC249" i="5" s="1"/>
  <c r="AC228" i="5" a="1"/>
  <c r="AC228" i="5" s="1"/>
  <c r="AC174" i="5" a="1"/>
  <c r="AC174" i="5" s="1"/>
  <c r="AC248" i="5" a="1"/>
  <c r="AC248" i="5" s="1"/>
  <c r="AC165" i="5" a="1"/>
  <c r="AC165" i="5" s="1"/>
  <c r="AC262" i="5" a="1"/>
  <c r="AC262" i="5" s="1"/>
  <c r="AC206" i="5" a="1"/>
  <c r="AC206" i="5" s="1"/>
  <c r="AC239" i="5" a="1"/>
  <c r="AC239" i="5" s="1"/>
  <c r="AC270" i="5" a="1"/>
  <c r="AC270" i="5" s="1"/>
  <c r="AC222" i="5" a="1"/>
  <c r="AC222" i="5" s="1"/>
  <c r="AC253" i="5" a="1"/>
  <c r="AC253" i="5" s="1"/>
  <c r="AC180" i="5" a="1"/>
  <c r="AC180" i="5" s="1"/>
  <c r="AC115" i="5" a="1"/>
  <c r="AC115" i="5" s="1"/>
  <c r="AC207" i="5" a="1"/>
  <c r="AC207" i="5" s="1"/>
  <c r="AD26" i="5" l="1" a="1"/>
  <c r="AD26" i="5" s="1"/>
  <c r="AE26" i="5" s="1"/>
  <c r="AD274" i="5" a="1"/>
  <c r="AD274" i="5" s="1"/>
  <c r="AE274" i="5" s="1"/>
  <c r="AD278" i="5" a="1"/>
  <c r="AD278" i="5" s="1"/>
  <c r="AE278" i="5" s="1"/>
  <c r="AD280" i="5" a="1"/>
  <c r="AD280" i="5" s="1"/>
  <c r="AE280" i="5" s="1"/>
  <c r="AD271" i="5" a="1"/>
  <c r="AD271" i="5" s="1"/>
  <c r="AE271" i="5" s="1"/>
  <c r="AD275" i="5" a="1"/>
  <c r="AD275" i="5" s="1"/>
  <c r="AE275" i="5" s="1"/>
  <c r="AD279" i="5" a="1"/>
  <c r="AD279" i="5" s="1"/>
  <c r="AE279" i="5" s="1"/>
  <c r="AD272" i="5" a="1"/>
  <c r="AD272" i="5" s="1"/>
  <c r="AE272" i="5" s="1"/>
  <c r="AD273" i="5" a="1"/>
  <c r="AD273" i="5" s="1"/>
  <c r="AE273" i="5" s="1"/>
  <c r="AD276" i="5" a="1"/>
  <c r="AD276" i="5" s="1"/>
  <c r="AE276" i="5" s="1"/>
  <c r="AD277" i="5" a="1"/>
  <c r="AD277" i="5" s="1"/>
  <c r="AE277" i="5" s="1"/>
  <c r="AB287" i="5"/>
  <c r="AC286" i="5"/>
  <c r="AC294" i="5" s="1"/>
  <c r="AB296" i="5"/>
  <c r="AC108" i="5"/>
  <c r="AC289" i="5" s="1"/>
  <c r="AC177" i="5"/>
  <c r="AC290" i="5" s="1"/>
  <c r="AD197" i="5" a="1"/>
  <c r="AD197" i="5" s="1"/>
  <c r="AE197" i="5" s="1"/>
  <c r="AD192" i="5" a="1"/>
  <c r="AD192" i="5" s="1"/>
  <c r="AE192" i="5" s="1"/>
  <c r="AD194" i="5" a="1"/>
  <c r="AD194" i="5" s="1"/>
  <c r="AE194" i="5" s="1"/>
  <c r="AD195" i="5" a="1"/>
  <c r="AD195" i="5" s="1"/>
  <c r="AE195" i="5" s="1"/>
  <c r="AD193" i="5" a="1"/>
  <c r="AD193" i="5" s="1"/>
  <c r="AE193" i="5" s="1"/>
  <c r="AD198" i="5" a="1"/>
  <c r="AD198" i="5" s="1"/>
  <c r="AE198" i="5" s="1"/>
  <c r="AD190" i="5" a="1"/>
  <c r="AD190" i="5" s="1"/>
  <c r="AE190" i="5" s="1"/>
  <c r="AD187" i="5" a="1"/>
  <c r="AD187" i="5" s="1"/>
  <c r="AE187" i="5" s="1"/>
  <c r="AD188" i="5" a="1"/>
  <c r="AD188" i="5" s="1"/>
  <c r="AE188" i="5" s="1"/>
  <c r="AD191" i="5" a="1"/>
  <c r="AD191" i="5" s="1"/>
  <c r="AE191" i="5" s="1"/>
  <c r="AD189" i="5" a="1"/>
  <c r="AD189" i="5" s="1"/>
  <c r="AE189" i="5" s="1"/>
  <c r="AD196" i="5" a="1"/>
  <c r="AD196" i="5" s="1"/>
  <c r="AE196" i="5" s="1"/>
  <c r="AD199" i="5" a="1"/>
  <c r="AD199" i="5" s="1"/>
  <c r="AE199" i="5" s="1"/>
  <c r="AC205" i="5"/>
  <c r="AC291" i="5" s="1"/>
  <c r="AD230" i="5" a="1"/>
  <c r="AD230" i="5" s="1"/>
  <c r="AE230" i="5" s="1"/>
  <c r="AD231" i="5" a="1"/>
  <c r="AD231" i="5" s="1"/>
  <c r="AE231" i="5" s="1"/>
  <c r="AD232" i="5" a="1"/>
  <c r="AD232" i="5" s="1"/>
  <c r="AE232" i="5" s="1"/>
  <c r="AC236" i="5"/>
  <c r="AC292" i="5" s="1"/>
  <c r="AC256" i="5"/>
  <c r="AC293" i="5" s="1"/>
  <c r="AD261" i="5" a="1"/>
  <c r="AD261" i="5" s="1"/>
  <c r="AE261" i="5" s="1"/>
  <c r="AD255" i="5" a="1"/>
  <c r="AD255" i="5" s="1"/>
  <c r="AE255" i="5" s="1"/>
  <c r="AD237" i="5" a="1"/>
  <c r="AD237" i="5" s="1"/>
  <c r="AD254" i="5" a="1"/>
  <c r="AD254" i="5" s="1"/>
  <c r="AE254" i="5" s="1"/>
  <c r="AD250" i="5" a="1"/>
  <c r="AD250" i="5" s="1"/>
  <c r="AE250" i="5" s="1"/>
  <c r="AD252" i="5" a="1"/>
  <c r="AD252" i="5" s="1"/>
  <c r="AE252" i="5" s="1"/>
  <c r="AD222" i="5" a="1"/>
  <c r="AD222" i="5" s="1"/>
  <c r="AE222" i="5" s="1"/>
  <c r="AD282" i="5" a="1"/>
  <c r="AD282" i="5" s="1"/>
  <c r="AE282" i="5" s="1"/>
  <c r="AD247" i="5" a="1"/>
  <c r="AD247" i="5" s="1"/>
  <c r="AE247" i="5" s="1"/>
  <c r="AD285" i="5" a="1"/>
  <c r="AD285" i="5" s="1"/>
  <c r="AE285" i="5" s="1"/>
  <c r="AD265" i="5" a="1"/>
  <c r="AD265" i="5" s="1"/>
  <c r="AE265" i="5" s="1"/>
  <c r="AD244" i="5" a="1"/>
  <c r="AD244" i="5" s="1"/>
  <c r="AE244" i="5" s="1"/>
  <c r="AD241" i="5" a="1"/>
  <c r="AD241" i="5" s="1"/>
  <c r="AE241" i="5" s="1"/>
  <c r="AD228" i="5" a="1"/>
  <c r="AD228" i="5" s="1"/>
  <c r="AE228" i="5" s="1"/>
  <c r="AD235" i="5" a="1"/>
  <c r="AD235" i="5" s="1"/>
  <c r="AE235" i="5" s="1"/>
  <c r="AD183" i="5" a="1"/>
  <c r="AD183" i="5" s="1"/>
  <c r="AE183" i="5" s="1"/>
  <c r="AD201" i="5" a="1"/>
  <c r="AD201" i="5" s="1"/>
  <c r="AE201" i="5" s="1"/>
  <c r="AD206" i="5" a="1"/>
  <c r="AD206" i="5" s="1"/>
  <c r="AD200" i="5" a="1"/>
  <c r="AD200" i="5" s="1"/>
  <c r="AE200" i="5" s="1"/>
  <c r="AD216" i="5" a="1"/>
  <c r="AD216" i="5" s="1"/>
  <c r="AE216" i="5" s="1"/>
  <c r="AD176" i="5" a="1"/>
  <c r="AD176" i="5" s="1"/>
  <c r="AE176" i="5" s="1"/>
  <c r="AD162" i="5" a="1"/>
  <c r="AD162" i="5" s="1"/>
  <c r="AE162" i="5" s="1"/>
  <c r="AD119" i="5" a="1"/>
  <c r="AD119" i="5" s="1"/>
  <c r="AE119" i="5" s="1"/>
  <c r="AD160" i="5" a="1"/>
  <c r="AD160" i="5" s="1"/>
  <c r="AE160" i="5" s="1"/>
  <c r="AD144" i="5" a="1"/>
  <c r="AD144" i="5" s="1"/>
  <c r="AE144" i="5" s="1"/>
  <c r="AD140" i="5" a="1"/>
  <c r="AD140" i="5" s="1"/>
  <c r="AE140" i="5" s="1"/>
  <c r="AD131" i="5" a="1"/>
  <c r="AD131" i="5" s="1"/>
  <c r="AE131" i="5" s="1"/>
  <c r="AD124" i="5" a="1"/>
  <c r="AD124" i="5" s="1"/>
  <c r="AE124" i="5" s="1"/>
  <c r="AD117" i="5" a="1"/>
  <c r="AD117" i="5" s="1"/>
  <c r="AE117" i="5" s="1"/>
  <c r="AD81" i="5" a="1"/>
  <c r="AD81" i="5" s="1"/>
  <c r="AE81" i="5" s="1"/>
  <c r="AD112" i="5" a="1"/>
  <c r="AD112" i="5" s="1"/>
  <c r="AE112" i="5" s="1"/>
  <c r="AD79" i="5" a="1"/>
  <c r="AD79" i="5" s="1"/>
  <c r="AE79" i="5" s="1"/>
  <c r="AD74" i="5" a="1"/>
  <c r="AD74" i="5" s="1"/>
  <c r="AE74" i="5" s="1"/>
  <c r="AD61" i="5" a="1"/>
  <c r="AD61" i="5" s="1"/>
  <c r="AE61" i="5" s="1"/>
  <c r="AD86" i="5" a="1"/>
  <c r="AD86" i="5" s="1"/>
  <c r="AE86" i="5" s="1"/>
  <c r="AD87" i="5" a="1"/>
  <c r="AD87" i="5" s="1"/>
  <c r="AE87" i="5" s="1"/>
  <c r="AD167" i="5" a="1"/>
  <c r="AD167" i="5" s="1"/>
  <c r="AE167" i="5" s="1"/>
  <c r="AD111" i="5" a="1"/>
  <c r="AD111" i="5" s="1"/>
  <c r="AE111" i="5" s="1"/>
  <c r="AD103" i="5" a="1"/>
  <c r="AD103" i="5" s="1"/>
  <c r="AE103" i="5" s="1"/>
  <c r="AD88" i="5" a="1"/>
  <c r="AD88" i="5" s="1"/>
  <c r="AE88" i="5" s="1"/>
  <c r="AD10" i="5" a="1"/>
  <c r="AD10" i="5" s="1"/>
  <c r="AE10" i="5" s="1"/>
  <c r="AD95" i="5" a="1"/>
  <c r="AD95" i="5" s="1"/>
  <c r="AE95" i="5" s="1"/>
  <c r="AD34" i="5" a="1"/>
  <c r="AD34" i="5" s="1"/>
  <c r="AE34" i="5" s="1"/>
  <c r="AD19" i="5" a="1"/>
  <c r="AD19" i="5" s="1"/>
  <c r="AE19" i="5" s="1"/>
  <c r="AD23" i="5" a="1"/>
  <c r="AD23" i="5" s="1"/>
  <c r="AE23" i="5" s="1"/>
  <c r="AD15" i="5" a="1"/>
  <c r="AD15" i="5" s="1"/>
  <c r="AE15" i="5" s="1"/>
  <c r="AD6" i="5" a="1"/>
  <c r="AD6" i="5" s="1"/>
  <c r="AD40" i="5" a="1"/>
  <c r="AD40" i="5" s="1"/>
  <c r="AE40" i="5" s="1"/>
  <c r="AD58" i="5" a="1"/>
  <c r="AD58" i="5" s="1"/>
  <c r="AE58" i="5" s="1"/>
  <c r="AD93" i="5" a="1"/>
  <c r="AD93" i="5" s="1"/>
  <c r="AE93" i="5" s="1"/>
  <c r="AD39" i="5" a="1"/>
  <c r="AD39" i="5" s="1"/>
  <c r="AE39" i="5" s="1"/>
  <c r="AD63" i="5" a="1"/>
  <c r="AD63" i="5" s="1"/>
  <c r="AE63" i="5" s="1"/>
  <c r="AD136" i="5" a="1"/>
  <c r="AD136" i="5" s="1"/>
  <c r="AE136" i="5" s="1"/>
  <c r="AD105" i="5" a="1"/>
  <c r="AD105" i="5" s="1"/>
  <c r="AE105" i="5" s="1"/>
  <c r="AD44" i="5" a="1"/>
  <c r="AD44" i="5" s="1"/>
  <c r="AE44" i="5" s="1"/>
  <c r="AD89" i="5" a="1"/>
  <c r="AD89" i="5" s="1"/>
  <c r="AE89" i="5" s="1"/>
  <c r="AD45" i="5" a="1"/>
  <c r="AD45" i="5" s="1"/>
  <c r="AE45" i="5" s="1"/>
  <c r="AD30" i="5" a="1"/>
  <c r="AD30" i="5" s="1"/>
  <c r="AE30" i="5" s="1"/>
  <c r="AD27" i="5" a="1"/>
  <c r="AD27" i="5" s="1"/>
  <c r="AE27" i="5" s="1"/>
  <c r="AD70" i="5" a="1"/>
  <c r="AD70" i="5" s="1"/>
  <c r="AE70" i="5" s="1"/>
  <c r="AD13" i="5" a="1"/>
  <c r="AD13" i="5" s="1"/>
  <c r="AE13" i="5" s="1"/>
  <c r="AD77" i="5" a="1"/>
  <c r="AD77" i="5" s="1"/>
  <c r="AE77" i="5" s="1"/>
  <c r="AD37" i="5" a="1"/>
  <c r="AD37" i="5" s="1"/>
  <c r="AE37" i="5" s="1"/>
  <c r="AD12" i="5" a="1"/>
  <c r="AD12" i="5" s="1"/>
  <c r="AE12" i="5" s="1"/>
  <c r="AD17" i="5" a="1"/>
  <c r="AD17" i="5" s="1"/>
  <c r="AE17" i="5" s="1"/>
  <c r="AD107" i="5" a="1"/>
  <c r="AD107" i="5" s="1"/>
  <c r="AE107" i="5" s="1"/>
  <c r="AD51" i="5" a="1"/>
  <c r="AD51" i="5" s="1"/>
  <c r="AE51" i="5" s="1"/>
  <c r="AD55" i="5" a="1"/>
  <c r="AD55" i="5" s="1"/>
  <c r="AE55" i="5" s="1"/>
  <c r="AD66" i="5" a="1"/>
  <c r="AD66" i="5" s="1"/>
  <c r="AE66" i="5" s="1"/>
  <c r="AD65" i="5" a="1"/>
  <c r="AD65" i="5" s="1"/>
  <c r="AE65" i="5" s="1"/>
  <c r="AD53" i="5" a="1"/>
  <c r="AD53" i="5" s="1"/>
  <c r="AE53" i="5" s="1"/>
  <c r="AD31" i="5" a="1"/>
  <c r="AD31" i="5" s="1"/>
  <c r="AE31" i="5" s="1"/>
  <c r="AD38" i="5" a="1"/>
  <c r="AD38" i="5" s="1"/>
  <c r="AE38" i="5" s="1"/>
  <c r="AD73" i="5" a="1"/>
  <c r="AD73" i="5" s="1"/>
  <c r="AE73" i="5" s="1"/>
  <c r="AD94" i="5" a="1"/>
  <c r="AD94" i="5" s="1"/>
  <c r="AE94" i="5" s="1"/>
  <c r="AD69" i="5" a="1"/>
  <c r="AD69" i="5" s="1"/>
  <c r="AE69" i="5" s="1"/>
  <c r="AD101" i="5" a="1"/>
  <c r="AD101" i="5" s="1"/>
  <c r="AE101" i="5" s="1"/>
  <c r="AD56" i="5" a="1"/>
  <c r="AD56" i="5" s="1"/>
  <c r="AE56" i="5" s="1"/>
  <c r="AD48" i="5" a="1"/>
  <c r="AD48" i="5" s="1"/>
  <c r="AE48" i="5" s="1"/>
  <c r="AD78" i="5" a="1"/>
  <c r="AD78" i="5" s="1"/>
  <c r="AE78" i="5" s="1"/>
  <c r="AD28" i="5" a="1"/>
  <c r="AD28" i="5" s="1"/>
  <c r="AE28" i="5" s="1"/>
  <c r="AD84" i="5" a="1"/>
  <c r="AD84" i="5" s="1"/>
  <c r="AE84" i="5" s="1"/>
  <c r="AD14" i="5" a="1"/>
  <c r="AD14" i="5" s="1"/>
  <c r="AE14" i="5" s="1"/>
  <c r="AD64" i="5" a="1"/>
  <c r="AD64" i="5" s="1"/>
  <c r="AE64" i="5" s="1"/>
  <c r="AD92" i="5" a="1"/>
  <c r="AD92" i="5" s="1"/>
  <c r="AE92" i="5" s="1"/>
  <c r="AD106" i="5" a="1"/>
  <c r="AD106" i="5" s="1"/>
  <c r="AE106" i="5" s="1"/>
  <c r="AD91" i="5" a="1"/>
  <c r="AD91" i="5" s="1"/>
  <c r="AE91" i="5" s="1"/>
  <c r="AD24" i="5" a="1"/>
  <c r="AD24" i="5" s="1"/>
  <c r="AE24" i="5" s="1"/>
  <c r="AD83" i="5" a="1"/>
  <c r="AD83" i="5" s="1"/>
  <c r="AE83" i="5" s="1"/>
  <c r="AD21" i="5" a="1"/>
  <c r="AD21" i="5" s="1"/>
  <c r="AE21" i="5" s="1"/>
  <c r="AD35" i="5" a="1"/>
  <c r="AD35" i="5" s="1"/>
  <c r="AE35" i="5" s="1"/>
  <c r="AD32" i="5" a="1"/>
  <c r="AD32" i="5" s="1"/>
  <c r="AE32" i="5" s="1"/>
  <c r="AD138" i="5" a="1"/>
  <c r="AD138" i="5" s="1"/>
  <c r="AE138" i="5" s="1"/>
  <c r="AD46" i="5" a="1"/>
  <c r="AD46" i="5" s="1"/>
  <c r="AE46" i="5" s="1"/>
  <c r="AD36" i="5" a="1"/>
  <c r="AD36" i="5" s="1"/>
  <c r="AE36" i="5" s="1"/>
  <c r="AD42" i="5" a="1"/>
  <c r="AD42" i="5" s="1"/>
  <c r="AE42" i="5" s="1"/>
  <c r="AD109" i="5" a="1"/>
  <c r="AD109" i="5" s="1"/>
  <c r="AD41" i="5" a="1"/>
  <c r="AD41" i="5" s="1"/>
  <c r="AE41" i="5" s="1"/>
  <c r="AD8" i="5" a="1"/>
  <c r="AD8" i="5" s="1"/>
  <c r="AE8" i="5" s="1"/>
  <c r="AD153" i="5" a="1"/>
  <c r="AD153" i="5" s="1"/>
  <c r="AE153" i="5" s="1"/>
  <c r="AD59" i="5" a="1"/>
  <c r="AD59" i="5" s="1"/>
  <c r="AE59" i="5" s="1"/>
  <c r="AD151" i="5" a="1"/>
  <c r="AD151" i="5" s="1"/>
  <c r="AE151" i="5" s="1"/>
  <c r="AD18" i="5" a="1"/>
  <c r="AD18" i="5" s="1"/>
  <c r="AE18" i="5" s="1"/>
  <c r="AD9" i="5" a="1"/>
  <c r="AD9" i="5" s="1"/>
  <c r="AE9" i="5" s="1"/>
  <c r="AD20" i="5" a="1"/>
  <c r="AD20" i="5" s="1"/>
  <c r="AE20" i="5" s="1"/>
  <c r="AD33" i="5" a="1"/>
  <c r="AD33" i="5" s="1"/>
  <c r="AE33" i="5" s="1"/>
  <c r="AD22" i="5" a="1"/>
  <c r="AD22" i="5" s="1"/>
  <c r="AE22" i="5" s="1"/>
  <c r="AD52" i="5" a="1"/>
  <c r="AD52" i="5" s="1"/>
  <c r="AE52" i="5" s="1"/>
  <c r="AD62" i="5" a="1"/>
  <c r="AD62" i="5" s="1"/>
  <c r="AE62" i="5" s="1"/>
  <c r="AD7" i="5" a="1"/>
  <c r="AD7" i="5" s="1"/>
  <c r="AE7" i="5" s="1"/>
  <c r="AD16" i="5" a="1"/>
  <c r="AD16" i="5" s="1"/>
  <c r="AE16" i="5" s="1"/>
  <c r="AD29" i="5" a="1"/>
  <c r="AD29" i="5" s="1"/>
  <c r="AE29" i="5" s="1"/>
  <c r="AD25" i="5" a="1"/>
  <c r="AD25" i="5" s="1"/>
  <c r="AE25" i="5" s="1"/>
  <c r="AD142" i="5" a="1"/>
  <c r="AD142" i="5" s="1"/>
  <c r="AE142" i="5" s="1"/>
  <c r="AD99" i="5" a="1"/>
  <c r="AD99" i="5" s="1"/>
  <c r="AE99" i="5" s="1"/>
  <c r="AD76" i="5" a="1"/>
  <c r="AD76" i="5" s="1"/>
  <c r="AE76" i="5" s="1"/>
  <c r="AD85" i="5" a="1"/>
  <c r="AD85" i="5" s="1"/>
  <c r="AE85" i="5" s="1"/>
  <c r="AD172" i="5" a="1"/>
  <c r="AD172" i="5" s="1"/>
  <c r="AE172" i="5" s="1"/>
  <c r="AD80" i="5" a="1"/>
  <c r="AD80" i="5" s="1"/>
  <c r="AE80" i="5" s="1"/>
  <c r="AD43" i="5" a="1"/>
  <c r="AD43" i="5" s="1"/>
  <c r="AE43" i="5" s="1"/>
  <c r="AD116" i="5" a="1"/>
  <c r="AD116" i="5" s="1"/>
  <c r="AE116" i="5" s="1"/>
  <c r="AD166" i="5" a="1"/>
  <c r="AD166" i="5" s="1"/>
  <c r="AE166" i="5" s="1"/>
  <c r="AD154" i="5" a="1"/>
  <c r="AD154" i="5" s="1"/>
  <c r="AE154" i="5" s="1"/>
  <c r="AD127" i="5" a="1"/>
  <c r="AD127" i="5" s="1"/>
  <c r="AE127" i="5" s="1"/>
  <c r="AD164" i="5" a="1"/>
  <c r="AD164" i="5" s="1"/>
  <c r="AE164" i="5" s="1"/>
  <c r="AD224" i="5" a="1"/>
  <c r="AD224" i="5" s="1"/>
  <c r="AE224" i="5" s="1"/>
  <c r="AD212" i="5" a="1"/>
  <c r="AD212" i="5" s="1"/>
  <c r="AE212" i="5" s="1"/>
  <c r="AD163" i="5" a="1"/>
  <c r="AD163" i="5" s="1"/>
  <c r="AE163" i="5" s="1"/>
  <c r="AD139" i="5" a="1"/>
  <c r="AD139" i="5" s="1"/>
  <c r="AE139" i="5" s="1"/>
  <c r="AD182" i="5" a="1"/>
  <c r="AD182" i="5" s="1"/>
  <c r="AE182" i="5" s="1"/>
  <c r="AD262" i="5" a="1"/>
  <c r="AD262" i="5" s="1"/>
  <c r="AE262" i="5" s="1"/>
  <c r="AD260" i="5" a="1"/>
  <c r="AD260" i="5" s="1"/>
  <c r="AE260" i="5" s="1"/>
  <c r="AD135" i="5" a="1"/>
  <c r="AD135" i="5" s="1"/>
  <c r="AE135" i="5" s="1"/>
  <c r="AD60" i="5" a="1"/>
  <c r="AD60" i="5" s="1"/>
  <c r="AE60" i="5" s="1"/>
  <c r="AD110" i="5" a="1"/>
  <c r="AD110" i="5" s="1"/>
  <c r="AE110" i="5" s="1"/>
  <c r="AD67" i="5" a="1"/>
  <c r="AD67" i="5" s="1"/>
  <c r="AE67" i="5" s="1"/>
  <c r="AD68" i="5" a="1"/>
  <c r="AD68" i="5" s="1"/>
  <c r="AE68" i="5" s="1"/>
  <c r="AD114" i="5" a="1"/>
  <c r="AD114" i="5" s="1"/>
  <c r="AE114" i="5" s="1"/>
  <c r="AD147" i="5" a="1"/>
  <c r="AD147" i="5" s="1"/>
  <c r="AE147" i="5" s="1"/>
  <c r="AD202" i="5" a="1"/>
  <c r="AD202" i="5" s="1"/>
  <c r="AE202" i="5" s="1"/>
  <c r="AD267" i="5" a="1"/>
  <c r="AD267" i="5" s="1"/>
  <c r="AE267" i="5" s="1"/>
  <c r="AD226" i="5" a="1"/>
  <c r="AD226" i="5" s="1"/>
  <c r="AE226" i="5" s="1"/>
  <c r="AD72" i="5" a="1"/>
  <c r="AD72" i="5" s="1"/>
  <c r="AE72" i="5" s="1"/>
  <c r="AD113" i="5" a="1"/>
  <c r="AD113" i="5" s="1"/>
  <c r="AE113" i="5" s="1"/>
  <c r="AD161" i="5" a="1"/>
  <c r="AD161" i="5" s="1"/>
  <c r="AE161" i="5" s="1"/>
  <c r="AD126" i="5" a="1"/>
  <c r="AD126" i="5" s="1"/>
  <c r="AE126" i="5" s="1"/>
  <c r="AD143" i="5" a="1"/>
  <c r="AD143" i="5" s="1"/>
  <c r="AE143" i="5" s="1"/>
  <c r="AD209" i="5" a="1"/>
  <c r="AD209" i="5" s="1"/>
  <c r="AE209" i="5" s="1"/>
  <c r="AD227" i="5" a="1"/>
  <c r="AD227" i="5" s="1"/>
  <c r="AE227" i="5" s="1"/>
  <c r="AD204" i="5" a="1"/>
  <c r="AD204" i="5" s="1"/>
  <c r="AE204" i="5" s="1"/>
  <c r="AD97" i="5" a="1"/>
  <c r="AD97" i="5" s="1"/>
  <c r="AE97" i="5" s="1"/>
  <c r="AD158" i="5" a="1"/>
  <c r="AD158" i="5" s="1"/>
  <c r="AE158" i="5" s="1"/>
  <c r="AD121" i="5" a="1"/>
  <c r="AD121" i="5" s="1"/>
  <c r="AE121" i="5" s="1"/>
  <c r="AD118" i="5" a="1"/>
  <c r="AD118" i="5" s="1"/>
  <c r="AE118" i="5" s="1"/>
  <c r="AD219" i="5" a="1"/>
  <c r="AD219" i="5" s="1"/>
  <c r="AE219" i="5" s="1"/>
  <c r="AD281" i="5" a="1"/>
  <c r="AD281" i="5" s="1"/>
  <c r="AE281" i="5" s="1"/>
  <c r="AD82" i="5" a="1"/>
  <c r="AD82" i="5" s="1"/>
  <c r="AE82" i="5" s="1"/>
  <c r="AD128" i="5" a="1"/>
  <c r="AD128" i="5" s="1"/>
  <c r="AE128" i="5" s="1"/>
  <c r="AD146" i="5" a="1"/>
  <c r="AD146" i="5" s="1"/>
  <c r="AE146" i="5" s="1"/>
  <c r="AD134" i="5" a="1"/>
  <c r="AD134" i="5" s="1"/>
  <c r="AE134" i="5" s="1"/>
  <c r="AD174" i="5" a="1"/>
  <c r="AD174" i="5" s="1"/>
  <c r="AE174" i="5" s="1"/>
  <c r="AD184" i="5" a="1"/>
  <c r="AD184" i="5" s="1"/>
  <c r="AE184" i="5" s="1"/>
  <c r="AD185" i="5" a="1"/>
  <c r="AD185" i="5" s="1"/>
  <c r="AE185" i="5" s="1"/>
  <c r="AD207" i="5" a="1"/>
  <c r="AD207" i="5" s="1"/>
  <c r="AE207" i="5" s="1"/>
  <c r="AD179" i="5" a="1"/>
  <c r="AD179" i="5" s="1"/>
  <c r="AE179" i="5" s="1"/>
  <c r="AD186" i="5" a="1"/>
  <c r="AD186" i="5" s="1"/>
  <c r="AE186" i="5" s="1"/>
  <c r="AD102" i="5" a="1"/>
  <c r="AD102" i="5" s="1"/>
  <c r="AE102" i="5" s="1"/>
  <c r="AD130" i="5" a="1"/>
  <c r="AD130" i="5" s="1"/>
  <c r="AE130" i="5" s="1"/>
  <c r="AD168" i="5" a="1"/>
  <c r="AD168" i="5" s="1"/>
  <c r="AE168" i="5" s="1"/>
  <c r="AD181" i="5" a="1"/>
  <c r="AD181" i="5" s="1"/>
  <c r="AE181" i="5" s="1"/>
  <c r="AD104" i="5" a="1"/>
  <c r="AD104" i="5" s="1"/>
  <c r="AE104" i="5" s="1"/>
  <c r="AD57" i="5" a="1"/>
  <c r="AD57" i="5" s="1"/>
  <c r="AE57" i="5" s="1"/>
  <c r="AD75" i="5" a="1"/>
  <c r="AD75" i="5" s="1"/>
  <c r="AE75" i="5" s="1"/>
  <c r="AD122" i="5" a="1"/>
  <c r="AD122" i="5" s="1"/>
  <c r="AE122" i="5" s="1"/>
  <c r="AD150" i="5" a="1"/>
  <c r="AD150" i="5" s="1"/>
  <c r="AE150" i="5" s="1"/>
  <c r="AD178" i="5" a="1"/>
  <c r="AD178" i="5" s="1"/>
  <c r="AD47" i="5" a="1"/>
  <c r="AD47" i="5" s="1"/>
  <c r="AE47" i="5" s="1"/>
  <c r="AD141" i="5" a="1"/>
  <c r="AD141" i="5" s="1"/>
  <c r="AE141" i="5" s="1"/>
  <c r="AD175" i="5" a="1"/>
  <c r="AD175" i="5" s="1"/>
  <c r="AE175" i="5" s="1"/>
  <c r="AD169" i="5" a="1"/>
  <c r="AD169" i="5" s="1"/>
  <c r="AE169" i="5" s="1"/>
  <c r="AD173" i="5" a="1"/>
  <c r="AD173" i="5" s="1"/>
  <c r="AE173" i="5" s="1"/>
  <c r="AD123" i="5" a="1"/>
  <c r="AD123" i="5" s="1"/>
  <c r="AE123" i="5" s="1"/>
  <c r="AD156" i="5" a="1"/>
  <c r="AD156" i="5" s="1"/>
  <c r="AE156" i="5" s="1"/>
  <c r="AD171" i="5" a="1"/>
  <c r="AD171" i="5" s="1"/>
  <c r="AE171" i="5" s="1"/>
  <c r="AD203" i="5" a="1"/>
  <c r="AD203" i="5" s="1"/>
  <c r="AE203" i="5" s="1"/>
  <c r="AD214" i="5" a="1"/>
  <c r="AD214" i="5" s="1"/>
  <c r="AE214" i="5" s="1"/>
  <c r="AD148" i="5" a="1"/>
  <c r="AD148" i="5" s="1"/>
  <c r="AE148" i="5" s="1"/>
  <c r="AD50" i="5" a="1"/>
  <c r="AD50" i="5" s="1"/>
  <c r="AE50" i="5" s="1"/>
  <c r="AD157" i="5" a="1"/>
  <c r="AD157" i="5" s="1"/>
  <c r="AE157" i="5" s="1"/>
  <c r="AD149" i="5" a="1"/>
  <c r="AD149" i="5" s="1"/>
  <c r="AE149" i="5" s="1"/>
  <c r="AD133" i="5" a="1"/>
  <c r="AD133" i="5" s="1"/>
  <c r="AE133" i="5" s="1"/>
  <c r="AD129" i="5" a="1"/>
  <c r="AD129" i="5" s="1"/>
  <c r="AE129" i="5" s="1"/>
  <c r="AD165" i="5" a="1"/>
  <c r="AD165" i="5" s="1"/>
  <c r="AE165" i="5" s="1"/>
  <c r="AD115" i="5" a="1"/>
  <c r="AD115" i="5" s="1"/>
  <c r="AE115" i="5" s="1"/>
  <c r="AD96" i="5" a="1"/>
  <c r="AD96" i="5" s="1"/>
  <c r="AE96" i="5" s="1"/>
  <c r="AD54" i="5" a="1"/>
  <c r="AD54" i="5" s="1"/>
  <c r="AE54" i="5" s="1"/>
  <c r="AD98" i="5" a="1"/>
  <c r="AD98" i="5" s="1"/>
  <c r="AE98" i="5" s="1"/>
  <c r="AD145" i="5" a="1"/>
  <c r="AD145" i="5" s="1"/>
  <c r="AE145" i="5" s="1"/>
  <c r="AD180" i="5" a="1"/>
  <c r="AD180" i="5" s="1"/>
  <c r="AE180" i="5" s="1"/>
  <c r="AD215" i="5" a="1"/>
  <c r="AD215" i="5" s="1"/>
  <c r="AE215" i="5" s="1"/>
  <c r="AD217" i="5" a="1"/>
  <c r="AD217" i="5" s="1"/>
  <c r="AE217" i="5" s="1"/>
  <c r="AD253" i="5" a="1"/>
  <c r="AD253" i="5" s="1"/>
  <c r="AE253" i="5" s="1"/>
  <c r="AD243" i="5" a="1"/>
  <c r="AD243" i="5" s="1"/>
  <c r="AE243" i="5" s="1"/>
  <c r="AD229" i="5" a="1"/>
  <c r="AD229" i="5" s="1"/>
  <c r="AE229" i="5" s="1"/>
  <c r="AD284" i="5" a="1"/>
  <c r="AD284" i="5" s="1"/>
  <c r="AE284" i="5" s="1"/>
  <c r="AD218" i="5" a="1"/>
  <c r="AD218" i="5" s="1"/>
  <c r="AE218" i="5" s="1"/>
  <c r="AD49" i="5" a="1"/>
  <c r="AD49" i="5" s="1"/>
  <c r="AE49" i="5" s="1"/>
  <c r="AD263" i="5" a="1"/>
  <c r="AD263" i="5" s="1"/>
  <c r="AE263" i="5" s="1"/>
  <c r="AD71" i="5" a="1"/>
  <c r="AD71" i="5" s="1"/>
  <c r="AE71" i="5" s="1"/>
  <c r="AD100" i="5" a="1"/>
  <c r="AD100" i="5" s="1"/>
  <c r="AE100" i="5" s="1"/>
  <c r="AD242" i="5" a="1"/>
  <c r="AD242" i="5" s="1"/>
  <c r="AE242" i="5" s="1"/>
  <c r="AD220" i="5" a="1"/>
  <c r="AD220" i="5" s="1"/>
  <c r="AE220" i="5" s="1"/>
  <c r="AD245" i="5" a="1"/>
  <c r="AD245" i="5" s="1"/>
  <c r="AE245" i="5" s="1"/>
  <c r="AD234" i="5" a="1"/>
  <c r="AD234" i="5" s="1"/>
  <c r="AE234" i="5" s="1"/>
  <c r="AD264" i="5" a="1"/>
  <c r="AD264" i="5" s="1"/>
  <c r="AE264" i="5" s="1"/>
  <c r="AD211" i="5" a="1"/>
  <c r="AD211" i="5" s="1"/>
  <c r="AE211" i="5" s="1"/>
  <c r="AD240" i="5" a="1"/>
  <c r="AD240" i="5" s="1"/>
  <c r="AE240" i="5" s="1"/>
  <c r="AD221" i="5" a="1"/>
  <c r="AD221" i="5" s="1"/>
  <c r="AE221" i="5" s="1"/>
  <c r="AD259" i="5" a="1"/>
  <c r="AD259" i="5" s="1"/>
  <c r="AE259" i="5" s="1"/>
  <c r="AD246" i="5" a="1"/>
  <c r="AD246" i="5" s="1"/>
  <c r="AE246" i="5" s="1"/>
  <c r="AD223" i="5" a="1"/>
  <c r="AD223" i="5" s="1"/>
  <c r="AE223" i="5" s="1"/>
  <c r="AD268" i="5" a="1"/>
  <c r="AD268" i="5" s="1"/>
  <c r="AE268" i="5" s="1"/>
  <c r="AD248" i="5" a="1"/>
  <c r="AD248" i="5" s="1"/>
  <c r="AE248" i="5" s="1"/>
  <c r="AD249" i="5" a="1"/>
  <c r="AD249" i="5" s="1"/>
  <c r="AE249" i="5" s="1"/>
  <c r="AD258" i="5" a="1"/>
  <c r="AD258" i="5" s="1"/>
  <c r="AE258" i="5" s="1"/>
  <c r="AD90" i="5" a="1"/>
  <c r="AD90" i="5" s="1"/>
  <c r="AE90" i="5" s="1"/>
  <c r="AD120" i="5" a="1"/>
  <c r="AD120" i="5" s="1"/>
  <c r="AE120" i="5" s="1"/>
  <c r="AD159" i="5" a="1"/>
  <c r="AD159" i="5" s="1"/>
  <c r="AE159" i="5" s="1"/>
  <c r="AD270" i="5" a="1"/>
  <c r="AD270" i="5" s="1"/>
  <c r="AE270" i="5" s="1"/>
  <c r="AD152" i="5" a="1"/>
  <c r="AD152" i="5" s="1"/>
  <c r="AE152" i="5" s="1"/>
  <c r="AD283" i="5" a="1"/>
  <c r="AD283" i="5" s="1"/>
  <c r="AE283" i="5" s="1"/>
  <c r="AD225" i="5" a="1"/>
  <c r="AD225" i="5" s="1"/>
  <c r="AE225" i="5" s="1"/>
  <c r="AD208" i="5" a="1"/>
  <c r="AD208" i="5" s="1"/>
  <c r="AE208" i="5" s="1"/>
  <c r="AD251" i="5" a="1"/>
  <c r="AD251" i="5" s="1"/>
  <c r="AE251" i="5" s="1"/>
  <c r="AD239" i="5" a="1"/>
  <c r="AD239" i="5" s="1"/>
  <c r="AE239" i="5" s="1"/>
  <c r="AD210" i="5" a="1"/>
  <c r="AD210" i="5" s="1"/>
  <c r="AE210" i="5" s="1"/>
  <c r="AD238" i="5" a="1"/>
  <c r="AD238" i="5" s="1"/>
  <c r="AE238" i="5" s="1"/>
  <c r="AD170" i="5" a="1"/>
  <c r="AD170" i="5" s="1"/>
  <c r="AE170" i="5" s="1"/>
  <c r="AD155" i="5" a="1"/>
  <c r="AD155" i="5" s="1"/>
  <c r="AE155" i="5" s="1"/>
  <c r="AD233" i="5" a="1"/>
  <c r="AD233" i="5" s="1"/>
  <c r="AE233" i="5" s="1"/>
  <c r="AD269" i="5" a="1"/>
  <c r="AD269" i="5" s="1"/>
  <c r="AE269" i="5" s="1"/>
  <c r="AD137" i="5" a="1"/>
  <c r="AD137" i="5" s="1"/>
  <c r="AE137" i="5" s="1"/>
  <c r="AD132" i="5" a="1"/>
  <c r="AD132" i="5" s="1"/>
  <c r="AE132" i="5" s="1"/>
  <c r="AD266" i="5" a="1"/>
  <c r="AD266" i="5" s="1"/>
  <c r="AE266" i="5" s="1"/>
  <c r="AD257" i="5" a="1"/>
  <c r="AD257" i="5" s="1"/>
  <c r="AD125" i="5" a="1"/>
  <c r="AD125" i="5" s="1"/>
  <c r="AE125" i="5" s="1"/>
  <c r="AD213" i="5" a="1"/>
  <c r="AD213" i="5" s="1"/>
  <c r="AE213" i="5" s="1"/>
  <c r="AC287" i="5" l="1"/>
  <c r="AD286" i="5"/>
  <c r="AE257" i="5"/>
  <c r="AE286" i="5" s="1"/>
  <c r="AC296" i="5"/>
  <c r="AD108" i="5"/>
  <c r="AD289" i="5" s="1"/>
  <c r="F9" i="7" s="1"/>
  <c r="G9" i="7" s="1"/>
  <c r="AE6" i="5"/>
  <c r="AE108" i="5" s="1"/>
  <c r="AD177" i="5"/>
  <c r="AE109" i="5"/>
  <c r="AD205" i="5"/>
  <c r="AE178" i="5"/>
  <c r="AD236" i="5"/>
  <c r="AD292" i="5" s="1"/>
  <c r="AE206" i="5"/>
  <c r="AE236" i="5" s="1"/>
  <c r="AD294" i="5"/>
  <c r="AD256" i="5"/>
  <c r="AD293" i="5" s="1"/>
  <c r="AE237" i="5"/>
  <c r="AE256" i="5" s="1"/>
  <c r="AE294" i="5" l="1"/>
  <c r="F14" i="7"/>
  <c r="G14" i="7" s="1"/>
  <c r="AD287" i="5"/>
  <c r="AE287" i="5" s="1"/>
  <c r="AE289" i="5"/>
  <c r="AD290" i="5"/>
  <c r="AE177" i="5"/>
  <c r="AD291" i="5"/>
  <c r="AE205" i="5"/>
  <c r="AE293" i="5"/>
  <c r="F13" i="7"/>
  <c r="G13" i="7" s="1"/>
  <c r="AE292" i="5"/>
  <c r="F12" i="7"/>
  <c r="AD296" i="5" l="1"/>
  <c r="AE290" i="5"/>
  <c r="F10" i="7"/>
  <c r="G10" i="7" s="1"/>
  <c r="AE291" i="5"/>
  <c r="F11" i="7"/>
  <c r="G11" i="7" s="1"/>
  <c r="G12" i="7"/>
  <c r="AE296" i="5" l="1"/>
  <c r="G16" i="7"/>
  <c r="F16" i="7"/>
</calcChain>
</file>

<file path=xl/comments1.xml><?xml version="1.0" encoding="utf-8"?>
<ns0:comments xmlns:ns0="http://schemas.openxmlformats.org/spreadsheetml/2006/main" xmlns:ns1="http://schemas.openxmlformats.org/markup-compatibility/2006" xmlns:ns2="http://schemas.microsoft.com/office/spreadsheetml/2014/revision" ns1:Ignorable="xr">
  <ns0:authors>
    <ns0:author>Source workbook annotation</ns0:author>
  </ns0:authors>
  <ns0:commentList>
    <ns0:comment ref="E12" authorId="0" shapeId="0" ns2:uid="{BEA1CEF5-DFC2-6B4C-877B-D836273E4771}">
      <ns0:text>
        <ns0:r>
          <ns0:rPr>
            <ns0:b/>
            <ns0:sz val="9"/>
            <ns0:color rgb="FF000000"/>
            <ns0:rFont val="Tahoma"/>
            <ns0:family val="2"/>
          </ns0:rPr>
          <ns0:t>Includes ceilings and refinishing sealed concrete</ns0:t>
        </ns0:r>
      </ns0:text>
    </ns0:comment>
    <ns0:comment ref="E20" authorId="0" shapeId="0" ns2:uid="{822C31BD-5FC9-B04E-BAC0-9BC5F4610D1F}">
      <ns0:text>
        <ns0:r>
          <ns0:rPr>
            <ns0:b/>
            <ns0:sz val="9"/>
            <ns0:color rgb="FF000000"/>
            <ns0:rFont val="Tahoma"/>
            <ns0:family val="2"/>
          </ns0:rPr>
          <ns0:t>Investigate relocation, reconfiguration, shared lobby, etc.</ns0:t>
        </ns0:r>
        <ns0:r>
          <ns0:rPr>
            <ns0:sz val="9"/>
            <ns0:color rgb="FF000000"/>
            <ns0:rFont val="Tahoma"/>
            <ns0:family val="2"/>
          </ns0:rPr>
          <ns0:t xml:space="preserve">
</ns0:t>
        </ns0:r>
      </ns0:text>
    </ns0:comment>
    <ns0:comment ref="E28" authorId="0" shapeId="0" ns2:uid="{CBB0C54E-8E2B-0B46-940E-2FAE5BD4E389}">
      <ns0:text>
        <ns0:r>
          <ns0:rPr>
            <ns0:b/>
            <ns0:sz val="9"/>
            <ns0:color rgb="FF000000"/>
            <ns0:rFont val="Tahoma"/>
            <ns0:family val="2"/>
          </ns0:rPr>
          <ns0:t>Includes Trip hazards, contrasting color on stair nosings, etc.</ns0:t>
        </ns0:r>
      </ns0:text>
    </ns0:comment>
    <ns0:comment ref="E38" authorId="0" shapeId="0" ns2:uid="{D0A0ACC4-9258-B94B-B2EC-AEA08507FC23}">
      <ns0:text>
        <ns0:r>
          <ns0:rPr>
            <ns0:b/>
            <ns0:sz val="9"/>
            <ns0:color rgb="FF000000"/>
            <ns0:rFont val="Tahoma"/>
            <ns0:family val="2"/>
          </ns0:rPr>
          <ns0:t>Includes ceilings and refinishing sealed concrete</ns0:t>
        </ns0:r>
        <ns0:r>
          <ns0:rPr>
            <ns0:sz val="9"/>
            <ns0:color rgb="FF000000"/>
            <ns0:rFont val="Tahoma"/>
            <ns0:family val="2"/>
          </ns0:rPr>
          <ns0:t xml:space="preserve">
</ns0:t>
        </ns0:r>
      </ns0:text>
    </ns0:comment>
    <ns0:comment ref="E40" authorId="0" shapeId="0" ns2:uid="{16484979-15CF-6048-8C91-E8330F524757}">
      <ns0:text>
        <ns0:r>
          <ns0:rPr>
            <ns0:b/>
            <ns0:sz val="9"/>
            <ns0:color rgb="FF000000"/>
            <ns0:rFont val="Tahoma"/>
            <ns0:family val="2"/>
          </ns0:rPr>
          <ns0:t>Includes ADA door openers, additional data outlets, additional electrical outlets</ns0:t>
        </ns0:r>
        <ns0:r>
          <ns0:rPr>
            <ns0:sz val="9"/>
            <ns0:color rgb="FF000000"/>
            <ns0:rFont val="Tahoma"/>
            <ns0:family val="2"/>
          </ns0:rPr>
          <ns0:t xml:space="preserve">
</ns0:t>
        </ns0:r>
      </ns0:text>
    </ns0:comment>
    <ns0:comment ref="E45" authorId="0" shapeId="0" ns2:uid="{1CDF3292-B9E2-1248-83AE-6816D039DED7}">
      <ns0:text>
        <ns0:r>
          <ns0:rPr>
            <ns0:b/>
            <ns0:sz val="9"/>
            <ns0:color rgb="FF000000"/>
            <ns0:rFont val="Tahoma"/>
            <ns0:family val="2"/>
          </ns0:rPr>
          <ns0:t>Includes Trip hazards, contrasting color on stair nosings, etc.</ns0:t>
        </ns0:r>
      </ns0:text>
    </ns0:comment>
    <ns0:comment ref="E60" authorId="0" shapeId="0" ns2:uid="{CD74DFB3-EB5E-3B49-8A58-CF2CB1E88277}">
      <ns0:text>
        <ns0:r>
          <ns0:rPr>
            <ns0:b/>
            <ns0:sz val="9"/>
            <ns0:color indexed="81"/>
            <ns0:rFont val="Tahoma"/>
            <ns0:family val="2"/>
          </ns0:rPr>
          <ns0:t>Suite Bar</ns0:t>
        </ns0:r>
        <ns0:r>
          <ns0:rPr>
            <ns0:sz val="9"/>
            <ns0:color indexed="81"/>
            <ns0:rFont val="Tahoma"/>
            <ns0:family val="2"/>
          </ns0:rPr>
          <ns0:t xml:space="preserve">
</ns0:t>
        </ns0:r>
      </ns0:text>
    </ns0:comment>
    <ns0:comment ref="E66" authorId="0" shapeId="0" ns2:uid="{CDB28390-89C4-9E43-AD56-003F65CAF3D0}">
      <ns0:text>
        <ns0:r>
          <ns0:rPr>
            <ns0:b/>
            <ns0:sz val="9"/>
            <ns0:color indexed="81"/>
            <ns0:rFont val="Tahoma"/>
            <ns0:family val="2"/>
          </ns0:rPr>
          <ns0:t>also addresses Broken arm rests at seats 7 and 8, Row L, 315</ns0:t>
        </ns0:r>
      </ns0:text>
    </ns0:comment>
    <ns0:comment ref="E67" authorId="0" shapeId="0" ns2:uid="{FCA43E8D-243D-AC43-9CB8-B27A3B7C38FE}">
      <ns0:text>
        <ns0:r>
          <ns0:rPr>
            <ns0:b/>
            <ns0:sz val="9"/>
            <ns0:color rgb="FF000000"/>
            <ns0:rFont val="Tahoma"/>
            <ns0:family val="2"/>
          </ns0:rPr>
          <ns0:t>Includes steel cover plates, Trip hazards, power box at back row, contrasting color on stair nosings, etc.</ns0:t>
        </ns0:r>
      </ns0:text>
    </ns0:comment>
    <ns0:comment ref="E68" authorId="0" shapeId="0" ns2:uid="{0E601988-84F3-3448-A432-0D1F82EFDA93}">
      <ns0:text>
        <ns0:r>
          <ns0:rPr>
            <ns0:b/>
            <ns0:sz val="9"/>
            <ns0:color rgb="FF000000"/>
            <ns0:rFont val="Tahoma"/>
            <ns0:family val="2"/>
          </ns0:rPr>
          <ns0:t>rail to protect large drops, rails to replace chains</ns0:t>
        </ns0:r>
        <ns0:r>
          <ns0:rPr>
            <ns0:sz val="9"/>
            <ns0:color rgb="FF000000"/>
            <ns0:rFont val="Tahoma"/>
            <ns0:family val="2"/>
          </ns0:rPr>
          <ns0:t xml:space="preserve">
</ns0:t>
        </ns0:r>
      </ns0:text>
    </ns0:comment>
    <ns0:comment ref="E69" authorId="0" shapeId="0" ns2:uid="{0E6FC4B4-B73F-494F-BDA6-E94FC9A8695E}">
      <ns0:text>
        <ns0:r>
          <ns0:rPr>
            <ns0:b/>
            <ns0:sz val="9"/>
            <ns0:color rgb="FF000000"/>
            <ns0:rFont val="Tahoma"/>
            <ns0:family val="2"/>
          </ns0:rPr>
          <ns0:t>cane detection at head knocker conditions</ns0:t>
        </ns0:r>
        <ns0:r>
          <ns0:rPr>
            <ns0:sz val="9"/>
            <ns0:color rgb="FF000000"/>
            <ns0:rFont val="Tahoma"/>
            <ns0:family val="2"/>
          </ns0:rPr>
          <ns0:t xml:space="preserve">
</ns0:t>
        </ns0:r>
      </ns0:text>
    </ns0:comment>
    <ns0:comment ref="E70" authorId="0" shapeId="0" ns2:uid="{32F2B8CE-FF41-6741-BB29-EE98F88EA010}">
      <ns0:text>
        <ns0:r>
          <ns0:rPr>
            <ns0:b/>
            <ns0:sz val="9"/>
            <ns0:color rgb="FF000000"/>
            <ns0:rFont val="Tahoma"/>
            <ns0:family val="2"/>
          </ns0:rPr>
          <ns0:t>Renovations to fix egress issue: Remove gates, add doors and hardware, potentially some minor partitions</ns0:t>
        </ns0:r>
        <ns0:r>
          <ns0:rPr>
            <ns0:sz val="9"/>
            <ns0:color rgb="FF000000"/>
            <ns0:rFont val="Tahoma"/>
            <ns0:family val="2"/>
          </ns0:rPr>
          <ns0:t xml:space="preserve">
</ns0:t>
        </ns0:r>
      </ns0:text>
    </ns0:comment>
    <ns0:comment ref="E76" authorId="0" shapeId="0" ns2:uid="{DE872F8E-4080-E144-ACC1-7758E728372F}">
      <ns0:text>
        <ns0:r>
          <ns0:rPr>
            <ns0:b/>
            <ns0:sz val="9"/>
            <ns0:color indexed="81"/>
            <ns0:rFont val="Tahoma"/>
            <ns0:family val="2"/>
          </ns0:rPr>
          <ns0:t>Includes ceilings and refinishing sealed concrete</ns0:t>
        </ns0:r>
        <ns0:r>
          <ns0:rPr>
            <ns0:sz val="9"/>
            <ns0:color indexed="81"/>
            <ns0:rFont val="Tahoma"/>
            <ns0:family val="2"/>
          </ns0:rPr>
          <ns0:t xml:space="preserve">
</ns0:t>
        </ns0:r>
      </ns0:text>
    </ns0:comment>
    <ns0:comment ref="E77" authorId="0" shapeId="0" ns2:uid="{85D8B5B7-1731-194D-8FDB-87B67E80685C}">
      <ns0:text>
        <ns0:r>
          <ns0:rPr>
            <ns0:b/>
            <ns0:sz val="9"/>
            <ns0:color indexed="81"/>
            <ns0:rFont val="Tahoma"/>
            <ns0:family val="2"/>
          </ns0:rPr>
          <ns0:t>Graffiti and cobwebs notes</ns0:t>
        </ns0:r>
      </ns0:text>
    </ns0:comment>
    <ns0:comment ref="E79" authorId="0" shapeId="0" ns2:uid="{C89C9581-9CCB-3746-87C2-180C9AA75264}">
      <ns0:text>
        <ns0:r>
          <ns0:rPr>
            <ns0:b/>
            <ns0:sz val="9"/>
            <ns0:color rgb="FF000000"/>
            <ns0:rFont val="Tahoma"/>
            <ns0:family val="2"/>
          </ns0:rPr>
          <ns0:t>adjust flush mounted lights</ns0:t>
        </ns0:r>
        <ns0:r>
          <ns0:rPr>
            <ns0:sz val="9"/>
            <ns0:color rgb="FF000000"/>
            <ns0:rFont val="Tahoma"/>
            <ns0:family val="2"/>
          </ns0:rPr>
          <ns0:t xml:space="preserve">
</ns0:t>
        </ns0:r>
      </ns0:text>
    </ns0:comment>
    <ns0:comment ref="E80" authorId="0" shapeId="0" ns2:uid="{56ECBC99-0D11-F142-898A-E95380425B23}">
      <ns0:text>
        <ns0:r>
          <ns0:rPr>
            <ns0:b/>
            <ns0:sz val="9"/>
            <ns0:color rgb="FF000000"/>
            <ns0:rFont val="Tahoma"/>
            <ns0:family val="2"/>
          </ns0:rPr>
          <ns0:t>Fire damage</ns0:t>
        </ns0:r>
        <ns0:r>
          <ns0:rPr>
            <ns0:sz val="9"/>
            <ns0:color rgb="FF000000"/>
            <ns0:rFont val="Tahoma"/>
            <ns0:family val="2"/>
          </ns0:rPr>
          <ns0:t xml:space="preserve">
</ns0:t>
        </ns0:r>
      </ns0:text>
    </ns0:comment>
    <ns0:comment ref="E82" authorId="0" shapeId="0" ns2:uid="{DE375225-984D-1B4D-AC78-624AF6CA29E3}">
      <ns0:text>
        <ns0:r>
          <ns0:rPr>
            <ns0:b/>
            <ns0:sz val="9"/>
            <ns0:color rgb="FF000000"/>
            <ns0:rFont val="Tahoma"/>
            <ns0:family val="2"/>
          </ns0:rPr>
          <ns0:t>wide panel joints noted as a safety issue</ns0:t>
        </ns0:r>
        <ns0:r>
          <ns0:rPr>
            <ns0:sz val="9"/>
            <ns0:color rgb="FF000000"/>
            <ns0:rFont val="Tahoma"/>
            <ns0:family val="2"/>
          </ns0:rPr>
          <ns0:t xml:space="preserve">
</ns0:t>
        </ns0:r>
      </ns0:text>
    </ns0:comment>
    <ns0:comment ref="E83" authorId="0" shapeId="0" ns2:uid="{01C9BE6A-C500-914E-8E85-C0185334C7B3}">
      <ns0:text>
        <ns0:r>
          <ns0:rPr>
            <ns0:b/>
            <ns0:sz val="9"/>
            <ns0:color indexed="81"/>
            <ns0:rFont val="Tahoma"/>
            <ns0:family val="2"/>
          </ns0:rPr>
          <ns0:t>Coating on Metal wall panels and column wraps are aging and the coating is oxidizing.  Restorative cleaners will reduce the oxidization, particularly at ground level where hand prints are making the oxidization more obvious.</ns0:t>
        </ns0:r>
        <ns0:r>
          <ns0:rPr>
            <ns0:sz val="9"/>
            <ns0:color indexed="81"/>
            <ns0:rFont val="Tahoma"/>
            <ns0:family val="2"/>
          </ns0:rPr>
          <ns0:t xml:space="preserve">
</ns0:t>
        </ns0:r>
      </ns0:text>
    </ns0:comment>
    <ns0:comment ref="E88" authorId="0" shapeId="0" ns2:uid="{4A5F5B9B-340B-044B-98C1-366C973FC9A5}">
      <ns0:text>
        <ns0:r>
          <ns0:rPr>
            <ns0:b/>
            <ns0:sz val="9"/>
            <ns0:color indexed="81"/>
            <ns0:rFont val="Tahoma"/>
            <ns0:family val="2"/>
          </ns0:rPr>
          <ns0:t>Precast is dirty, treat corrosion</ns0:t>
        </ns0:r>
        <ns0:r>
          <ns0:rPr>
            <ns0:sz val="9"/>
            <ns0:color indexed="81"/>
            <ns0:rFont val="Tahoma"/>
            <ns0:family val="2"/>
          </ns0:rPr>
          <ns0:t xml:space="preserve">
</ns0:t>
        </ns0:r>
      </ns0:text>
    </ns0:comment>
    <ns0:comment ref="E91" authorId="0" shapeId="0" ns2:uid="{CE68A339-7B2B-7B46-822B-D3D68B4BACCF}">
      <ns0:text>
        <ns0:r>
          <ns0:rPr>
            <ns0:b/>
            <ns0:sz val="9"/>
            <ns0:color indexed="81"/>
            <ns0:rFont val="Tahoma"/>
            <ns0:family val="2"/>
          </ns0:rPr>
          <ns0:t>Excessive wear and corrosion noted</ns0:t>
        </ns0:r>
        <ns0:r>
          <ns0:rPr>
            <ns0:sz val="9"/>
            <ns0:color indexed="81"/>
            <ns0:rFont val="Tahoma"/>
            <ns0:family val="2"/>
          </ns0:rPr>
          <ns0:t xml:space="preserve">
</ns0:t>
        </ns0:r>
      </ns0:text>
    </ns0:comment>
    <ns0:comment ref="E92" authorId="0" shapeId="0" ns2:uid="{0C41C5DD-6F65-8445-9535-E0C7E19D5F39}">
      <ns0:text>
        <ns0:r>
          <ns0:rPr>
            <ns0:b/>
            <ns0:sz val="9"/>
            <ns0:color indexed="81"/>
            <ns0:rFont val="Tahoma"/>
            <ns0:family val="2"/>
          </ns0:rPr>
          <ns0:t>corrosion noted</ns0:t>
        </ns0:r>
        <ns0:r>
          <ns0:rPr>
            <ns0:sz val="9"/>
            <ns0:color indexed="81"/>
            <ns0:rFont val="Tahoma"/>
            <ns0:family val="2"/>
          </ns0:rPr>
          <ns0:t xml:space="preserve">
</ns0:t>
        </ns0:r>
      </ns0:text>
    </ns0:comment>
  </ns0:commentList>
</ns0:comments>
</file>

<file path=xl/comments2.xml><?xml version="1.0" encoding="utf-8"?>
<ns0:comments xmlns:ns0="http://schemas.openxmlformats.org/spreadsheetml/2006/main" xmlns:ns1="http://schemas.openxmlformats.org/markup-compatibility/2006" xmlns:ns2="http://schemas.microsoft.com/office/spreadsheetml/2014/revision" ns1:Ignorable="xr">
  <ns0:authors>
    <ns0:author>Source workbook annotation</ns0:author>
  </ns0:authors>
  <ns0:commentList>
    <ns0:comment ref="F10" authorId="0" shapeId="0" ns2:uid="{FE9D03E8-8D57-9944-8044-3100AF9E3166}">
      <ns0:text>
        <ns0:r>
          <ns0:rPr>
            <ns0:b/>
            <ns0:sz val="9"/>
            <ns0:color rgb="FF000000"/>
            <ns0:rFont val="Tahoma"/>
            <ns0:family val="2"/>
          </ns0:rPr>
          <ns0:t>Includes ceilings and refinishing sealed concrete</ns0:t>
        </ns0:r>
      </ns0:text>
    </ns0:comment>
    <ns0:comment ref="F18" authorId="0" shapeId="0" ns2:uid="{9FCF73B0-1931-854A-B2DB-89654FE81E52}">
      <ns0:text>
        <ns0:r>
          <ns0:rPr>
            <ns0:b/>
            <ns0:sz val="9"/>
            <ns0:color rgb="FF000000"/>
            <ns0:rFont val="Tahoma"/>
            <ns0:family val="2"/>
          </ns0:rPr>
          <ns0:t>Investigate relocation, reconfiguration, shared lobby, etc.</ns0:t>
        </ns0:r>
        <ns0:r>
          <ns0:rPr>
            <ns0:sz val="9"/>
            <ns0:color rgb="FF000000"/>
            <ns0:rFont val="Tahoma"/>
            <ns0:family val="2"/>
          </ns0:rPr>
          <ns0:t xml:space="preserve">
</ns0:t>
        </ns0:r>
      </ns0:text>
    </ns0:comment>
    <ns0:comment ref="F26" authorId="0" shapeId="0" ns2:uid="{CBB912F1-620F-A04D-854D-A02EDCAB1D69}">
      <ns0:text>
        <ns0:r>
          <ns0:rPr>
            <ns0:b/>
            <ns0:sz val="9"/>
            <ns0:color rgb="FF000000"/>
            <ns0:rFont val="Tahoma"/>
            <ns0:family val="2"/>
          </ns0:rPr>
          <ns0:t>Includes Trip hazards, contrasting color on stair nosings, etc.</ns0:t>
        </ns0:r>
      </ns0:text>
    </ns0:comment>
    <ns0:comment ref="F36" authorId="0" shapeId="0" ns2:uid="{3624BD24-1667-1E42-8271-5F244E3334A5}">
      <ns0:text>
        <ns0:r>
          <ns0:rPr>
            <ns0:b/>
            <ns0:sz val="9"/>
            <ns0:color rgb="FF000000"/>
            <ns0:rFont val="Tahoma"/>
            <ns0:family val="2"/>
          </ns0:rPr>
          <ns0:t>Includes ceilings and refinishing sealed concrete</ns0:t>
        </ns0:r>
        <ns0:r>
          <ns0:rPr>
            <ns0:sz val="9"/>
            <ns0:color rgb="FF000000"/>
            <ns0:rFont val="Tahoma"/>
            <ns0:family val="2"/>
          </ns0:rPr>
          <ns0:t xml:space="preserve">
</ns0:t>
        </ns0:r>
      </ns0:text>
    </ns0:comment>
    <ns0:comment ref="F38" authorId="0" shapeId="0" ns2:uid="{195F57CD-5CA3-D347-932C-3431E12FD34E}">
      <ns0:text>
        <ns0:r>
          <ns0:rPr>
            <ns0:b/>
            <ns0:sz val="9"/>
            <ns0:color rgb="FF000000"/>
            <ns0:rFont val="Tahoma"/>
            <ns0:family val="2"/>
          </ns0:rPr>
          <ns0:t>Includes ADA door openers, additional data outlets, additional electrical outlets</ns0:t>
        </ns0:r>
        <ns0:r>
          <ns0:rPr>
            <ns0:sz val="9"/>
            <ns0:color rgb="FF000000"/>
            <ns0:rFont val="Tahoma"/>
            <ns0:family val="2"/>
          </ns0:rPr>
          <ns0:t xml:space="preserve">
</ns0:t>
        </ns0:r>
      </ns0:text>
    </ns0:comment>
    <ns0:comment ref="F43" authorId="0" shapeId="0" ns2:uid="{268F6827-7ED8-6540-BCAA-A83157E86F09}">
      <ns0:text>
        <ns0:r>
          <ns0:rPr>
            <ns0:b/>
            <ns0:sz val="9"/>
            <ns0:color rgb="FF000000"/>
            <ns0:rFont val="Tahoma"/>
            <ns0:family val="2"/>
          </ns0:rPr>
          <ns0:t>Includes Trip hazards, contrasting color on stair nosings, etc.</ns0:t>
        </ns0:r>
      </ns0:text>
    </ns0:comment>
    <ns0:comment ref="F58" authorId="0" shapeId="0" ns2:uid="{5E40CAFC-D2D5-CA45-B379-E38F11C5A097}">
      <ns0:text>
        <ns0:r>
          <ns0:rPr>
            <ns0:b/>
            <ns0:sz val="9"/>
            <ns0:color rgb="FF000000"/>
            <ns0:rFont val="Tahoma"/>
            <ns0:family val="2"/>
          </ns0:rPr>
          <ns0:t>Suite Bar</ns0:t>
        </ns0:r>
        <ns0:r>
          <ns0:rPr>
            <ns0:sz val="9"/>
            <ns0:color rgb="FF000000"/>
            <ns0:rFont val="Tahoma"/>
            <ns0:family val="2"/>
          </ns0:rPr>
          <ns0:t xml:space="preserve">
</ns0:t>
        </ns0:r>
      </ns0:text>
    </ns0:comment>
    <ns0:comment ref="F64" authorId="0" shapeId="0" ns2:uid="{6CC92525-A454-B542-8376-A973BDBF6FE7}">
      <ns0:text>
        <ns0:r>
          <ns0:rPr>
            <ns0:b/>
            <ns0:sz val="9"/>
            <ns0:color rgb="FF000000"/>
            <ns0:rFont val="Tahoma"/>
            <ns0:family val="2"/>
          </ns0:rPr>
          <ns0:t>also addresses Broken arm rests at seats 7 and 8, Row L, 315</ns0:t>
        </ns0:r>
      </ns0:text>
    </ns0:comment>
    <ns0:comment ref="F65" authorId="0" shapeId="0" ns2:uid="{A3D8B118-72F5-CD44-BDB6-94AD3458E057}">
      <ns0:text>
        <ns0:r>
          <ns0:rPr>
            <ns0:b/>
            <ns0:sz val="9"/>
            <ns0:color rgb="FF000000"/>
            <ns0:rFont val="Tahoma"/>
            <ns0:family val="2"/>
          </ns0:rPr>
          <ns0:t>Includes steel cover plates, Trip hazards, power box at back row, contrasting color on stair nosings, etc.</ns0:t>
        </ns0:r>
      </ns0:text>
    </ns0:comment>
    <ns0:comment ref="F66" authorId="0" shapeId="0" ns2:uid="{B7B360E9-4149-8C4B-8BD5-59CA1F73E317}">
      <ns0:text>
        <ns0:r>
          <ns0:rPr>
            <ns0:b/>
            <ns0:sz val="9"/>
            <ns0:color rgb="FF000000"/>
            <ns0:rFont val="Tahoma"/>
            <ns0:family val="2"/>
          </ns0:rPr>
          <ns0:t>rail to protect large drops, rails to replace chains</ns0:t>
        </ns0:r>
        <ns0:r>
          <ns0:rPr>
            <ns0:sz val="9"/>
            <ns0:color rgb="FF000000"/>
            <ns0:rFont val="Tahoma"/>
            <ns0:family val="2"/>
          </ns0:rPr>
          <ns0:t xml:space="preserve">
</ns0:t>
        </ns0:r>
      </ns0:text>
    </ns0:comment>
    <ns0:comment ref="F67" authorId="0" shapeId="0" ns2:uid="{F8CBED85-5A0F-4242-AA3B-7F2FF0414DBC}">
      <ns0:text>
        <ns0:r>
          <ns0:rPr>
            <ns0:b/>
            <ns0:sz val="9"/>
            <ns0:color rgb="FF000000"/>
            <ns0:rFont val="Tahoma"/>
            <ns0:family val="2"/>
          </ns0:rPr>
          <ns0:t>cane detection at head knocker conditions</ns0:t>
        </ns0:r>
        <ns0:r>
          <ns0:rPr>
            <ns0:sz val="9"/>
            <ns0:color rgb="FF000000"/>
            <ns0:rFont val="Tahoma"/>
            <ns0:family val="2"/>
          </ns0:rPr>
          <ns0:t xml:space="preserve">
</ns0:t>
        </ns0:r>
      </ns0:text>
    </ns0:comment>
    <ns0:comment ref="F68" authorId="0" shapeId="0" ns2:uid="{2822529D-5E9C-2E4E-BC22-21ADD316C6F5}">
      <ns0:text>
        <ns0:r>
          <ns0:rPr>
            <ns0:b/>
            <ns0:sz val="9"/>
            <ns0:color rgb="FF000000"/>
            <ns0:rFont val="Tahoma"/>
            <ns0:family val="2"/>
          </ns0:rPr>
          <ns0:t>Renovations to fix egress issue: Remove gates, add doors and hardware, potentially some minor partitions</ns0:t>
        </ns0:r>
        <ns0:r>
          <ns0:rPr>
            <ns0:sz val="9"/>
            <ns0:color rgb="FF000000"/>
            <ns0:rFont val="Tahoma"/>
            <ns0:family val="2"/>
          </ns0:rPr>
          <ns0:t xml:space="preserve">
</ns0:t>
        </ns0:r>
      </ns0:text>
    </ns0:comment>
    <ns0:comment ref="F74" authorId="0" shapeId="0" ns2:uid="{FB4497E6-19D5-404F-8F8D-731AE1BE06B7}">
      <ns0:text>
        <ns0:r>
          <ns0:rPr>
            <ns0:b/>
            <ns0:sz val="9"/>
            <ns0:color rgb="FF000000"/>
            <ns0:rFont val="Tahoma"/>
            <ns0:family val="2"/>
          </ns0:rPr>
          <ns0:t>Includes ceilings and refinishing sealed concrete</ns0:t>
        </ns0:r>
        <ns0:r>
          <ns0:rPr>
            <ns0:sz val="9"/>
            <ns0:color rgb="FF000000"/>
            <ns0:rFont val="Tahoma"/>
            <ns0:family val="2"/>
          </ns0:rPr>
          <ns0:t xml:space="preserve">
</ns0:t>
        </ns0:r>
      </ns0:text>
    </ns0:comment>
    <ns0:comment ref="F75" authorId="0" shapeId="0" ns2:uid="{6ABC33B3-3637-2443-8821-4051BD169F4A}">
      <ns0:text>
        <ns0:r>
          <ns0:rPr>
            <ns0:b/>
            <ns0:sz val="9"/>
            <ns0:color rgb="FF000000"/>
            <ns0:rFont val="Tahoma"/>
            <ns0:family val="2"/>
          </ns0:rPr>
          <ns0:t>Graffiti and cobwebs notes</ns0:t>
        </ns0:r>
      </ns0:text>
    </ns0:comment>
    <ns0:comment ref="F77" authorId="0" shapeId="0" ns2:uid="{127E8712-3185-794A-BE49-2B26B228BF62}">
      <ns0:text>
        <ns0:r>
          <ns0:rPr>
            <ns0:b/>
            <ns0:sz val="9"/>
            <ns0:color rgb="FF000000"/>
            <ns0:rFont val="Tahoma"/>
            <ns0:family val="2"/>
          </ns0:rPr>
          <ns0:t>adjust flush mounted lights</ns0:t>
        </ns0:r>
        <ns0:r>
          <ns0:rPr>
            <ns0:sz val="9"/>
            <ns0:color rgb="FF000000"/>
            <ns0:rFont val="Tahoma"/>
            <ns0:family val="2"/>
          </ns0:rPr>
          <ns0:t xml:space="preserve">
</ns0:t>
        </ns0:r>
      </ns0:text>
    </ns0:comment>
    <ns0:comment ref="F78" authorId="0" shapeId="0" ns2:uid="{C340D52E-3853-C543-B30B-D1978444754E}">
      <ns0:text>
        <ns0:r>
          <ns0:rPr>
            <ns0:b/>
            <ns0:sz val="9"/>
            <ns0:color rgb="FF000000"/>
            <ns0:rFont val="Tahoma"/>
            <ns0:family val="2"/>
          </ns0:rPr>
          <ns0:t>Fire damage</ns0:t>
        </ns0:r>
        <ns0:r>
          <ns0:rPr>
            <ns0:sz val="9"/>
            <ns0:color rgb="FF000000"/>
            <ns0:rFont val="Tahoma"/>
            <ns0:family val="2"/>
          </ns0:rPr>
          <ns0:t xml:space="preserve">
</ns0:t>
        </ns0:r>
      </ns0:text>
    </ns0:comment>
    <ns0:comment ref="F80" authorId="0" shapeId="0" ns2:uid="{6340464D-2270-1945-8C34-AA30545F014A}">
      <ns0:text>
        <ns0:r>
          <ns0:rPr>
            <ns0:b/>
            <ns0:sz val="9"/>
            <ns0:color rgb="FF000000"/>
            <ns0:rFont val="Tahoma"/>
            <ns0:family val="2"/>
          </ns0:rPr>
          <ns0:t>wide panel joints noted as a safety issue</ns0:t>
        </ns0:r>
        <ns0:r>
          <ns0:rPr>
            <ns0:sz val="9"/>
            <ns0:color rgb="FF000000"/>
            <ns0:rFont val="Tahoma"/>
            <ns0:family val="2"/>
          </ns0:rPr>
          <ns0:t xml:space="preserve">
</ns0:t>
        </ns0:r>
      </ns0:text>
    </ns0:comment>
    <ns0:comment ref="F81" authorId="0" shapeId="0" ns2:uid="{0CE5F479-4A08-AB4F-A329-63AE2A31038C}">
      <ns0:text>
        <ns0:r>
          <ns0:rPr>
            <ns0:b/>
            <ns0:sz val="9"/>
            <ns0:color indexed="81"/>
            <ns0:rFont val="Tahoma"/>
            <ns0:family val="2"/>
          </ns0:rPr>
          <ns0:t>Coating on Metal wall panels and column wraps are aging and the coating is oxidizing.  Restorative cleaners will reduce the oxidization, particularly at ground level where hand prints are making the oxidization more obvious.</ns0:t>
        </ns0:r>
        <ns0:r>
          <ns0:rPr>
            <ns0:sz val="9"/>
            <ns0:color indexed="81"/>
            <ns0:rFont val="Tahoma"/>
            <ns0:family val="2"/>
          </ns0:rPr>
          <ns0:t xml:space="preserve">
</ns0:t>
        </ns0:r>
      </ns0:text>
    </ns0:comment>
    <ns0:comment ref="F86" authorId="0" shapeId="0" ns2:uid="{106FB224-2FE0-4448-BEB5-5053C50E2402}">
      <ns0:text>
        <ns0:r>
          <ns0:rPr>
            <ns0:b/>
            <ns0:sz val="9"/>
            <ns0:color indexed="81"/>
            <ns0:rFont val="Tahoma"/>
            <ns0:family val="2"/>
          </ns0:rPr>
          <ns0:t>Precast is dirty, treat corrosion</ns0:t>
        </ns0:r>
        <ns0:r>
          <ns0:rPr>
            <ns0:sz val="9"/>
            <ns0:color indexed="81"/>
            <ns0:rFont val="Tahoma"/>
            <ns0:family val="2"/>
          </ns0:rPr>
          <ns0:t xml:space="preserve">
</ns0:t>
        </ns0:r>
      </ns0:text>
    </ns0:comment>
    <ns0:comment ref="F89" authorId="0" shapeId="0" ns2:uid="{B91B40D6-58E1-B146-8E05-54CF09A134D4}">
      <ns0:text>
        <ns0:r>
          <ns0:rPr>
            <ns0:b/>
            <ns0:sz val="9"/>
            <ns0:color indexed="81"/>
            <ns0:rFont val="Tahoma"/>
            <ns0:family val="2"/>
          </ns0:rPr>
          <ns0:t>Excessive wear and corrosion noted</ns0:t>
        </ns0:r>
        <ns0:r>
          <ns0:rPr>
            <ns0:sz val="9"/>
            <ns0:color indexed="81"/>
            <ns0:rFont val="Tahoma"/>
            <ns0:family val="2"/>
          </ns0:rPr>
          <ns0:t xml:space="preserve">
</ns0:t>
        </ns0:r>
      </ns0:text>
    </ns0:comment>
    <ns0:comment ref="F90" authorId="0" shapeId="0" ns2:uid="{F32CE6A4-3547-1E4A-ADB8-1A088488F7A7}">
      <ns0:text>
        <ns0:r>
          <ns0:rPr>
            <ns0:b/>
            <ns0:sz val="9"/>
            <ns0:color indexed="81"/>
            <ns0:rFont val="Tahoma"/>
            <ns0:family val="2"/>
          </ns0:rPr>
          <ns0:t>corrosion noted</ns0:t>
        </ns0:r>
        <ns0:r>
          <ns0:rPr>
            <ns0:sz val="9"/>
            <ns0:color indexed="81"/>
            <ns0:rFont val="Tahoma"/>
            <ns0:family val="2"/>
          </ns0:rPr>
          <ns0:t xml:space="preserve">
</ns0:t>
        </ns0:r>
      </ns0:text>
    </ns0:comment>
  </ns0:commentList>
</ns0:comments>
</file>

<file path=xl/sharedStrings.xml><?xml version="1.0" encoding="utf-8"?>
<sst xmlns="http://schemas.openxmlformats.org/spreadsheetml/2006/main" count="5920" uniqueCount="1372">
  <si>
    <t>Levels</t>
  </si>
  <si>
    <t xml:space="preserve">Event Level </t>
  </si>
  <si>
    <t>Event Level</t>
  </si>
  <si>
    <t>Main Concourse</t>
  </si>
  <si>
    <t xml:space="preserve">Club Level </t>
  </si>
  <si>
    <t xml:space="preserve">Suite Level </t>
  </si>
  <si>
    <t xml:space="preserve">Upper Concourse </t>
  </si>
  <si>
    <t>7th Floors</t>
  </si>
  <si>
    <t>8th Floor</t>
  </si>
  <si>
    <t>Suite Level</t>
  </si>
  <si>
    <t>All Levels</t>
  </si>
  <si>
    <t>Type (Permanent, Portable, Kitchen, Etc)</t>
  </si>
  <si>
    <t>Club</t>
  </si>
  <si>
    <t>Bar</t>
  </si>
  <si>
    <t xml:space="preserve">Kitchen </t>
  </si>
  <si>
    <t>Permanent</t>
  </si>
  <si>
    <t>Warehouse</t>
  </si>
  <si>
    <t>Kitchen</t>
  </si>
  <si>
    <t>Media</t>
  </si>
  <si>
    <t>Laundry Room</t>
  </si>
  <si>
    <t>Pantry</t>
  </si>
  <si>
    <t>Storage</t>
  </si>
  <si>
    <t>Keg Room</t>
  </si>
  <si>
    <t>Amazon Market</t>
  </si>
  <si>
    <t>Portable</t>
  </si>
  <si>
    <t>Portables</t>
  </si>
  <si>
    <t xml:space="preserve">Permanent </t>
  </si>
  <si>
    <t xml:space="preserve">Portable </t>
  </si>
  <si>
    <t xml:space="preserve">Amazon Market </t>
  </si>
  <si>
    <t xml:space="preserve">Banquet Room </t>
  </si>
  <si>
    <t xml:space="preserve">Pantry </t>
  </si>
  <si>
    <t>Grab and Go</t>
  </si>
  <si>
    <t>Suites</t>
  </si>
  <si>
    <t>Office</t>
  </si>
  <si>
    <t>Location (Section)</t>
  </si>
  <si>
    <t>Subs</t>
  </si>
  <si>
    <t>Service Level Storage</t>
  </si>
  <si>
    <t>North Club</t>
  </si>
  <si>
    <t>South Club</t>
  </si>
  <si>
    <t xml:space="preserve">Club   </t>
  </si>
  <si>
    <t xml:space="preserve">East Club  </t>
  </si>
  <si>
    <t xml:space="preserve">West Club </t>
  </si>
  <si>
    <t>Suites Level</t>
  </si>
  <si>
    <t>Stand Number</t>
  </si>
  <si>
    <t>Courtside Club</t>
  </si>
  <si>
    <t>Courtside Club Bar</t>
  </si>
  <si>
    <t>E107</t>
  </si>
  <si>
    <t>Oro Fino</t>
  </si>
  <si>
    <t>Concessions Warehouse</t>
  </si>
  <si>
    <t>Baseline</t>
  </si>
  <si>
    <t>Main Kitchen</t>
  </si>
  <si>
    <t>Premium Warehouse</t>
  </si>
  <si>
    <t>Media Dinning</t>
  </si>
  <si>
    <t xml:space="preserve">Laundry Room </t>
  </si>
  <si>
    <t>South Pantry</t>
  </si>
  <si>
    <t>Bone Yard</t>
  </si>
  <si>
    <t>Wedge 1 South Pantry</t>
  </si>
  <si>
    <t>Wedge 2 Zamboni</t>
  </si>
  <si>
    <t>Wedge 2 ESS Office</t>
  </si>
  <si>
    <t>Wedge 3 After Bathroom</t>
  </si>
  <si>
    <t>Wedge 4</t>
  </si>
  <si>
    <t>Annex</t>
  </si>
  <si>
    <t>104 JWO</t>
  </si>
  <si>
    <t>105 Lardo</t>
  </si>
  <si>
    <t>107 Red Hots</t>
  </si>
  <si>
    <t>108 Kama'aina</t>
  </si>
  <si>
    <t>113 Sizzle Pie</t>
  </si>
  <si>
    <t>115 Killer Burger</t>
  </si>
  <si>
    <t>116 JWO</t>
  </si>
  <si>
    <t>118 Bap n Noodle</t>
  </si>
  <si>
    <t>119 Baes</t>
  </si>
  <si>
    <t>122 Sizzle Pie</t>
  </si>
  <si>
    <t>B103 Pendelton</t>
  </si>
  <si>
    <t>B107 Hornitos</t>
  </si>
  <si>
    <t>Local Pour</t>
  </si>
  <si>
    <t>B110 Ultra Bar</t>
  </si>
  <si>
    <t xml:space="preserve">B116/B118Liqour Bar </t>
  </si>
  <si>
    <t>P103 Kinnamons</t>
  </si>
  <si>
    <t>P106 Plum Tasty</t>
  </si>
  <si>
    <t>P109 Back Court BBQ</t>
  </si>
  <si>
    <t>P110 Cookie Dough</t>
  </si>
  <si>
    <t xml:space="preserve">P113 Popcorn </t>
  </si>
  <si>
    <t>P114 ChaChaCha</t>
  </si>
  <si>
    <t>P116 JWO</t>
  </si>
  <si>
    <t>P118 Dunk Wrap</t>
  </si>
  <si>
    <t>Taproom (North Bar)</t>
  </si>
  <si>
    <t>Taproom (South Bar)</t>
  </si>
  <si>
    <t>Taproom (South Storage)</t>
  </si>
  <si>
    <t>Taproom Kitchen</t>
  </si>
  <si>
    <t>A17</t>
  </si>
  <si>
    <t>Speck</t>
  </si>
  <si>
    <t>ChaChaCha</t>
  </si>
  <si>
    <t>East Club Bar</t>
  </si>
  <si>
    <t>Crips</t>
  </si>
  <si>
    <t>Ranch</t>
  </si>
  <si>
    <t>Junction 5</t>
  </si>
  <si>
    <t xml:space="preserve">Rose Room </t>
  </si>
  <si>
    <t>Sphere</t>
  </si>
  <si>
    <t xml:space="preserve">West Club Bar </t>
  </si>
  <si>
    <t xml:space="preserve">West Pantry </t>
  </si>
  <si>
    <t>West Storage 4.18A</t>
  </si>
  <si>
    <t>Suite Bar 41</t>
  </si>
  <si>
    <t>Skylight Bar</t>
  </si>
  <si>
    <t xml:space="preserve">East Pantry </t>
  </si>
  <si>
    <t>East Storage Pantry 4.8C</t>
  </si>
  <si>
    <t>304 Low Bar</t>
  </si>
  <si>
    <t>309 Sizzle Pie</t>
  </si>
  <si>
    <t>312 Yetis/Crafters</t>
  </si>
  <si>
    <t xml:space="preserve">320 Red Hot N Loaded </t>
  </si>
  <si>
    <t>327 Red Hot N Loaded/Closet</t>
  </si>
  <si>
    <t>P321 ChaChaCha</t>
  </si>
  <si>
    <t>P333 Know Spot</t>
  </si>
  <si>
    <t>P333 Kaka'aina</t>
  </si>
  <si>
    <t>P334 Zenners</t>
  </si>
  <si>
    <t>B308 Hornitos</t>
  </si>
  <si>
    <t>B315 Coors</t>
  </si>
  <si>
    <t xml:space="preserve">B321 Tully Tavern </t>
  </si>
  <si>
    <t>B318 Grab and Go</t>
  </si>
  <si>
    <t xml:space="preserve">Pines Bar </t>
  </si>
  <si>
    <t>7th Floors Pantry/Bar</t>
  </si>
  <si>
    <t xml:space="preserve">Premium Office </t>
  </si>
  <si>
    <t>Studio1-12</t>
  </si>
  <si>
    <t>Studio 13-24</t>
  </si>
  <si>
    <t>Party Suite 56</t>
  </si>
  <si>
    <t>Vending Machines</t>
  </si>
  <si>
    <t>Grille</t>
  </si>
  <si>
    <t>Grill</t>
  </si>
  <si>
    <t>Market</t>
  </si>
  <si>
    <t>Chicken Stand</t>
  </si>
  <si>
    <t>Pizza</t>
  </si>
  <si>
    <t xml:space="preserve">Asian </t>
  </si>
  <si>
    <t>Chicken</t>
  </si>
  <si>
    <t>Dip-N-Dots, Lemonade, Nuts</t>
  </si>
  <si>
    <t xml:space="preserve">Bar </t>
  </si>
  <si>
    <t>BBQ</t>
  </si>
  <si>
    <t xml:space="preserve">Dessert/Ice Cream </t>
  </si>
  <si>
    <t xml:space="preserve">Popcorn </t>
  </si>
  <si>
    <t>Mexican</t>
  </si>
  <si>
    <t xml:space="preserve">Market </t>
  </si>
  <si>
    <t xml:space="preserve">Mexican </t>
  </si>
  <si>
    <t xml:space="preserve">Chicken </t>
  </si>
  <si>
    <t>Snack</t>
  </si>
  <si>
    <t>Beer</t>
  </si>
  <si>
    <t>Coffee</t>
  </si>
  <si>
    <t>Grouping</t>
  </si>
  <si>
    <t>Model</t>
  </si>
  <si>
    <t>Frequency of repairs &amp; replacement in years</t>
  </si>
  <si>
    <t>Condition of Equipment (Good, Fair, Poor)</t>
  </si>
  <si>
    <t>Total</t>
  </si>
  <si>
    <t>Total Cost</t>
  </si>
  <si>
    <t xml:space="preserve"> </t>
  </si>
  <si>
    <t>Qty.</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</si>
  <si>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</si>
  <si>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</si>
  <si>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</si>
  <si>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</si>
  <si>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</si>
  <si>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</si>
  <si>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</si>
  <si>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</si>
  <si>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</si>
  <si>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</si>
  <si>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</si>
  <si>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</si>
  <si>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</si>
  <si>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</si>
  <si>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</si>
  <si>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</si>
  <si>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</si>
  <si>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</si>
  <si>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</si>
  <si>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</si>
  <si>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 xml:space="preserve">Dispenser, Wine </t>
  </si>
  <si>
    <t>Wineemotion</t>
  </si>
  <si>
    <t>S306623424201</t>
  </si>
  <si>
    <t>S307700634501</t>
  </si>
  <si>
    <t>Refrigerator, Glass Froster</t>
  </si>
  <si>
    <t xml:space="preserve">Perlick </t>
  </si>
  <si>
    <t>FR24</t>
  </si>
  <si>
    <t>6'</t>
  </si>
  <si>
    <t>Perlick</t>
  </si>
  <si>
    <t>Refrigerator, Back Bar</t>
  </si>
  <si>
    <t>1 door</t>
  </si>
  <si>
    <t>Perlick/Beverage Air</t>
  </si>
  <si>
    <t>TSD30ICB</t>
  </si>
  <si>
    <t>TS12ls</t>
  </si>
  <si>
    <t>TSD12BLW</t>
  </si>
  <si>
    <t>TS60M3-DB</t>
  </si>
  <si>
    <t>TS12HSN</t>
  </si>
  <si>
    <t xml:space="preserve">7055A-D </t>
  </si>
  <si>
    <t>Krowne</t>
  </si>
  <si>
    <t>KR24-24-10</t>
  </si>
  <si>
    <t>TS12HS-STK</t>
  </si>
  <si>
    <t>Bar, Bartender Stations, ice well, hand sink, speed rail</t>
  </si>
  <si>
    <t>55"</t>
  </si>
  <si>
    <t>Krowne/Perlick</t>
  </si>
  <si>
    <t>66"</t>
  </si>
  <si>
    <t>4404QC</t>
  </si>
  <si>
    <t>Draft, Beer Tower - (6) Taps</t>
  </si>
  <si>
    <t>Draft, Beer Tower - (2) Taps</t>
  </si>
  <si>
    <t>Multiplex</t>
  </si>
  <si>
    <t>Draft, Beer Draft Box (4 Keg)</t>
  </si>
  <si>
    <t>4 Keg (2) Double Tap Kegerator Beer Dispenser</t>
  </si>
  <si>
    <t>Beverage Air</t>
  </si>
  <si>
    <t>DD58HC-1-B-016</t>
  </si>
  <si>
    <t>Draft, Beer Tower - (5) Taps</t>
  </si>
  <si>
    <t>Draft, Beer Tower - (4) Taps</t>
  </si>
  <si>
    <t>Draft, Beer Lines</t>
  </si>
  <si>
    <t>Draft, Beer Tower - (3) Taps</t>
  </si>
  <si>
    <t>Draft, Beer Tower - (7) Taps</t>
  </si>
  <si>
    <t>Draft, Beer Draft Box (2 Keg)</t>
  </si>
  <si>
    <t>2 Keg</t>
  </si>
  <si>
    <t>Cabinet, Metal Locking</t>
  </si>
  <si>
    <t>36"</t>
  </si>
  <si>
    <t>Servolift</t>
  </si>
  <si>
    <t>Carts</t>
  </si>
  <si>
    <t>Front Cart with (2) Ice Wells and Wood Front 9'</t>
  </si>
  <si>
    <t>Corsair</t>
  </si>
  <si>
    <t>Back Cart with sink 10" with sink</t>
  </si>
  <si>
    <t>9' Back Cart, 2 Drawer Hot holding, Undercounter Refrigerator and Storage</t>
  </si>
  <si>
    <t>12' Popcorn Cart, Sink, Butter Warmer, storage and Popper</t>
  </si>
  <si>
    <t>12'-05" Cart , Drop-in Cold Wells (2), Drop-in Hot Well (2), Warming Drawers (2 drawers)</t>
  </si>
  <si>
    <t>10' Back Cart, Undercounter Cooler, Under Counter Warmer</t>
  </si>
  <si>
    <t>Cart, Condiment with Ice Well</t>
  </si>
  <si>
    <t>Gallery/Corsair</t>
  </si>
  <si>
    <t>Cart, Packaged Beer</t>
  </si>
  <si>
    <t>4'</t>
  </si>
  <si>
    <t>Iowa Roto Cast</t>
  </si>
  <si>
    <t>Cart, Semi Circular Bar Top Portable</t>
  </si>
  <si>
    <t>7'</t>
  </si>
  <si>
    <t>Custom</t>
  </si>
  <si>
    <t>Cart, Food with Sink, warmer, cold well and refrigerator</t>
  </si>
  <si>
    <t>10'</t>
  </si>
  <si>
    <t>12'</t>
  </si>
  <si>
    <t>Cart, Food Back Counter</t>
  </si>
  <si>
    <t>Cart, Dessert</t>
  </si>
  <si>
    <t>60"</t>
  </si>
  <si>
    <t>Levy</t>
  </si>
  <si>
    <t>Cart, Flat Bed</t>
  </si>
  <si>
    <t>5'</t>
  </si>
  <si>
    <t>Carlisle/Cambro</t>
  </si>
  <si>
    <t>Cart, Ice</t>
  </si>
  <si>
    <t>Cart, Utility</t>
  </si>
  <si>
    <t>Fryer, Oil Vac</t>
  </si>
  <si>
    <t>C-3 Greaser Container</t>
  </si>
  <si>
    <t>CO2</t>
  </si>
  <si>
    <t>Not in use loading dock</t>
  </si>
  <si>
    <t>CO2 Nitrogen Blender</t>
  </si>
  <si>
    <t>Fetco</t>
  </si>
  <si>
    <t>Coffee, Maker, Espresso</t>
  </si>
  <si>
    <t>Nouva</t>
  </si>
  <si>
    <t>Simoneli</t>
  </si>
  <si>
    <t>Coffee, Vending Machines</t>
  </si>
  <si>
    <t xml:space="preserve">Single </t>
  </si>
  <si>
    <t>Coti</t>
  </si>
  <si>
    <t>Coffee, Grinder</t>
  </si>
  <si>
    <t xml:space="preserve">Vulcan </t>
  </si>
  <si>
    <t>72CC-6B36GN</t>
  </si>
  <si>
    <t xml:space="preserve">Broiler, Gas, Double Deck Overfired </t>
  </si>
  <si>
    <t>Montague</t>
  </si>
  <si>
    <t>236W36</t>
  </si>
  <si>
    <t>Fryer, Deep Fat, Gas w/Filter</t>
  </si>
  <si>
    <t>LG500</t>
  </si>
  <si>
    <t>Fry, Dump Station</t>
  </si>
  <si>
    <t>Vulcan</t>
  </si>
  <si>
    <t>VX15</t>
  </si>
  <si>
    <t>1036-1</t>
  </si>
  <si>
    <t>60 Qt. Planetary Floor  Mixer with Guard &amp; Standard</t>
  </si>
  <si>
    <t>Hobart</t>
  </si>
  <si>
    <t>P660</t>
  </si>
  <si>
    <t>36 oz. Dough Rounder</t>
  </si>
  <si>
    <t>Sommerset</t>
  </si>
  <si>
    <t>SDR-400</t>
  </si>
  <si>
    <t>Countertop Mixer 10QT</t>
  </si>
  <si>
    <t>Global</t>
  </si>
  <si>
    <t>SP10</t>
  </si>
  <si>
    <t>48SS-8BN</t>
  </si>
  <si>
    <t>V2FT36S</t>
  </si>
  <si>
    <t>4 Unit Floor Fryer System with Millivolt Controls and KleenScreen Filtration</t>
  </si>
  <si>
    <t>4GR45MF-1</t>
  </si>
  <si>
    <t>Gas Low Profile 60" Radiant Charbroiler</t>
  </si>
  <si>
    <t>VCCB60</t>
  </si>
  <si>
    <t xml:space="preserve">Smoker- Southern Pride </t>
  </si>
  <si>
    <t>65,000 BTU</t>
  </si>
  <si>
    <t>Southern Pride</t>
  </si>
  <si>
    <t>986SRG400</t>
  </si>
  <si>
    <t>Oven, Combi 20 Pan Full-Size</t>
  </si>
  <si>
    <t>Rational</t>
  </si>
  <si>
    <t>SCC WE 202G</t>
  </si>
  <si>
    <t>Tilt Skillet, Gas - 40 Gal Cleveland</t>
  </si>
  <si>
    <t>Cleveland</t>
  </si>
  <si>
    <t>SGL-40-T1</t>
  </si>
  <si>
    <t>Oven, Convection (Double Stack Unit)</t>
  </si>
  <si>
    <t>VC4GD-SEFCDB5</t>
  </si>
  <si>
    <t>`</t>
  </si>
  <si>
    <t>Oven, Conveyor (Pizza) (Double Stack Unit)</t>
  </si>
  <si>
    <t>Lincoln</t>
  </si>
  <si>
    <t>LG400</t>
  </si>
  <si>
    <t>Fry Dump Station</t>
  </si>
  <si>
    <t>VX21</t>
  </si>
  <si>
    <t>Griddle, Gas, w/ Stand - 24"</t>
  </si>
  <si>
    <t>948RX-101</t>
  </si>
  <si>
    <t>Griddle, Gas, w/ Stand - 36"</t>
  </si>
  <si>
    <t>MSA36-101</t>
  </si>
  <si>
    <t>Charbroiler, Gas, w/ Stand, 48"</t>
  </si>
  <si>
    <t>MSA48-101</t>
  </si>
  <si>
    <t>Rice Cooker, Electronic</t>
  </si>
  <si>
    <t>Town</t>
  </si>
  <si>
    <t xml:space="preserve">Grill, Hot Dog Roller Grill - 36" </t>
  </si>
  <si>
    <t>Nemco</t>
  </si>
  <si>
    <t>1 Bad</t>
  </si>
  <si>
    <t>Oven, Microwave</t>
  </si>
  <si>
    <t>RFS 11B</t>
  </si>
  <si>
    <t>Amana</t>
  </si>
  <si>
    <t>1 Broken</t>
  </si>
  <si>
    <t>Oven, Panini Press</t>
  </si>
  <si>
    <t>Double</t>
  </si>
  <si>
    <t>Star Pro Max 3'</t>
  </si>
  <si>
    <t>Oven, Rapid Cook</t>
  </si>
  <si>
    <t>Turbo Chef</t>
  </si>
  <si>
    <t>1 broken</t>
  </si>
  <si>
    <t>Oven, Pizza Deck</t>
  </si>
  <si>
    <t>Double Deck</t>
  </si>
  <si>
    <t>Blodgett</t>
  </si>
  <si>
    <t xml:space="preserve">Oven, Pizza  </t>
  </si>
  <si>
    <t>Not is use</t>
  </si>
  <si>
    <t xml:space="preserve">Earth Stone </t>
  </si>
  <si>
    <t>PAGW-160</t>
  </si>
  <si>
    <t>Not Used</t>
  </si>
  <si>
    <t>Oven, Pretzel Drawer Cook</t>
  </si>
  <si>
    <t>Gold Medal</t>
  </si>
  <si>
    <t>Steamer</t>
  </si>
  <si>
    <t>Counter Top E2-5</t>
  </si>
  <si>
    <t>South Bend/Accutemp</t>
  </si>
  <si>
    <t>Holding Cabinet, Alto-Shaam</t>
  </si>
  <si>
    <t>Alto-Shaam</t>
  </si>
  <si>
    <t>500-S 208/240/1</t>
  </si>
  <si>
    <t>Counters, Stainless Steel Front</t>
  </si>
  <si>
    <t>25.2'</t>
  </si>
  <si>
    <t>Fabricated</t>
  </si>
  <si>
    <t>36'</t>
  </si>
  <si>
    <t>26'</t>
  </si>
  <si>
    <t>40'</t>
  </si>
  <si>
    <t>34'</t>
  </si>
  <si>
    <t>Counters, Stainless Steel Back with Under Cabinets</t>
  </si>
  <si>
    <t>26.3'</t>
  </si>
  <si>
    <t>20'</t>
  </si>
  <si>
    <t>Champion</t>
  </si>
  <si>
    <t>UL-130</t>
  </si>
  <si>
    <t>High Temp Door-Type Dishwasher</t>
  </si>
  <si>
    <t>Built-In Booster, 208v/1ph</t>
  </si>
  <si>
    <t>Jackson</t>
  </si>
  <si>
    <t>Tempstar</t>
  </si>
  <si>
    <t>High Temperature Rack Conveyor Dishwashing Machine</t>
  </si>
  <si>
    <t>CLPS86ENER</t>
  </si>
  <si>
    <t>Dishwasher, w Sink, Disposal and Sprayer</t>
  </si>
  <si>
    <t>AM 15VL</t>
  </si>
  <si>
    <t>1 tank</t>
  </si>
  <si>
    <t>Meiko</t>
  </si>
  <si>
    <t>Dishwasher, Undercounter</t>
  </si>
  <si>
    <t>High Temp UH130B</t>
  </si>
  <si>
    <t>Heated Shelf / Displays</t>
  </si>
  <si>
    <t>Hatco</t>
  </si>
  <si>
    <t>GRA-96</t>
  </si>
  <si>
    <t>Infrared Warmer 60"</t>
  </si>
  <si>
    <t>GRA-60</t>
  </si>
  <si>
    <t>Drop-In,  4 Pan Hotel Food Well with Drain</t>
  </si>
  <si>
    <t>Wells</t>
  </si>
  <si>
    <t>MOD400TDM</t>
  </si>
  <si>
    <t>Large Humidified Warming Cabinet- for Pretzels</t>
  </si>
  <si>
    <t>5550PR</t>
  </si>
  <si>
    <t>Drop-In, 1 Pan Hotel Food Well with Drain</t>
  </si>
  <si>
    <t>Heated Shelf, Slanted, 48"</t>
  </si>
  <si>
    <t>HXMH-48D</t>
  </si>
  <si>
    <t>Drop-In, Hot Food Well with Thermostatic Control and Drain</t>
  </si>
  <si>
    <t>WELLS</t>
  </si>
  <si>
    <t>MOD-200DM</t>
  </si>
  <si>
    <t>Heated Shelf, Service Case - 32''D</t>
  </si>
  <si>
    <t>Structural Concepts</t>
  </si>
  <si>
    <t>B2432H</t>
  </si>
  <si>
    <t>Heated Shelf, Slanted, 60"</t>
  </si>
  <si>
    <t>HXMS-60</t>
  </si>
  <si>
    <t>Heated Shelf, Slanted, 52</t>
  </si>
  <si>
    <t>HXMS-52</t>
  </si>
  <si>
    <t>Drop-In, Induction Warming Unit-Double</t>
  </si>
  <si>
    <t>Cook Tech</t>
  </si>
  <si>
    <t>MCD25000</t>
  </si>
  <si>
    <t>Heated Mobile, Cabinet - Full Ht</t>
  </si>
  <si>
    <t>Metro</t>
  </si>
  <si>
    <t>C539-HFS-U</t>
  </si>
  <si>
    <t>Insulated, Stainless Steel Undercounter Hot Holding Cabinet</t>
  </si>
  <si>
    <t>Crescor</t>
  </si>
  <si>
    <t>H-137-SUA-SD</t>
  </si>
  <si>
    <t>Drawer Warmer, 2 Drawers</t>
  </si>
  <si>
    <t>HDW2</t>
  </si>
  <si>
    <t>Heated Mobile, Cabinet - Half Ht</t>
  </si>
  <si>
    <t>C535-CLFS-U</t>
  </si>
  <si>
    <t>Steam Well, 1 Well, Counter-Top</t>
  </si>
  <si>
    <t>Vollrath</t>
  </si>
  <si>
    <t xml:space="preserve">Steam Well,  4 Wells - Hot Food Table </t>
  </si>
  <si>
    <t xml:space="preserve">MOD-400DM </t>
  </si>
  <si>
    <t>Dispenser, Nacho Cheese  (Counter-Top)</t>
  </si>
  <si>
    <t>GEHL'S</t>
  </si>
  <si>
    <t>Banquet Cart, Warming, 2-Door</t>
  </si>
  <si>
    <t>F.W.E.</t>
  </si>
  <si>
    <t>Heated Food Display 36"</t>
  </si>
  <si>
    <t>Advantco</t>
  </si>
  <si>
    <t>Steam Well, 2 Well, Counter-Top</t>
  </si>
  <si>
    <t>Single Warmer</t>
  </si>
  <si>
    <t>Cook Tech B651-U</t>
  </si>
  <si>
    <t>HDW3</t>
  </si>
  <si>
    <t>Heated Shelf, Slanted, 36"</t>
  </si>
  <si>
    <t>Heated Shelf, Slanted, 40"</t>
  </si>
  <si>
    <t>Heated Shelf, Slanted, 44"</t>
  </si>
  <si>
    <t>Heated Food Display 24"</t>
  </si>
  <si>
    <t>24"</t>
  </si>
  <si>
    <t xml:space="preserve">Warming Cabinet, Under Counter </t>
  </si>
  <si>
    <t>H137SUA50</t>
  </si>
  <si>
    <t>Ice</t>
  </si>
  <si>
    <t>Ice Maker, w/ out Bin - 500lbs (Air Cooled)</t>
  </si>
  <si>
    <t>Hoshizaki</t>
  </si>
  <si>
    <t>KMD530MAH</t>
  </si>
  <si>
    <t>Ice Maker, w/ out Bin - 650lbs (Water Cooled)</t>
  </si>
  <si>
    <t>KM-650MWH</t>
  </si>
  <si>
    <t>Ice Maker, w/ out Bin - 1,300lbs (Air Cooled)</t>
  </si>
  <si>
    <t>KM-1301SWH</t>
  </si>
  <si>
    <t>Ice Bin, - 600lbs</t>
  </si>
  <si>
    <t>Follett</t>
  </si>
  <si>
    <t>Ice Bin,  - 1,300lbs</t>
  </si>
  <si>
    <t xml:space="preserve">Ice Macker, W/ out Bin-  2,600lbs (Air Cooled) </t>
  </si>
  <si>
    <t>Voght</t>
  </si>
  <si>
    <t>HE30S</t>
  </si>
  <si>
    <t xml:space="preserve">Ice </t>
  </si>
  <si>
    <t>Ice Maker, Flaker W/Bin</t>
  </si>
  <si>
    <t>Water Cooled</t>
  </si>
  <si>
    <t>F-1501MWJ</t>
  </si>
  <si>
    <t>Ice Maker, w/ out Bin - 1300lbs (Water Cooled)</t>
  </si>
  <si>
    <t>Ice Bins</t>
  </si>
  <si>
    <t>Ice Bin, Service Station Ice Chest- 30"W/Dual Cold Plate</t>
  </si>
  <si>
    <t>SS30IC20</t>
  </si>
  <si>
    <t>Ice Bin, 2600lbs</t>
  </si>
  <si>
    <t>Mannhardt</t>
  </si>
  <si>
    <t>2601-2</t>
  </si>
  <si>
    <t>Ice Cream</t>
  </si>
  <si>
    <t>Ice Cream, Cabinet</t>
  </si>
  <si>
    <t>43"</t>
  </si>
  <si>
    <t>Master Bilt/Electrolux</t>
  </si>
  <si>
    <t>Ice Cream, Cone Display</t>
  </si>
  <si>
    <t>Model 8211</t>
  </si>
  <si>
    <t>Ice Cream, Soft Serve Dispenser</t>
  </si>
  <si>
    <t>C71327 F  Twin Flavor</t>
  </si>
  <si>
    <t xml:space="preserve">Taylor </t>
  </si>
  <si>
    <t>Ice Cream, Waffle Cone Iron</t>
  </si>
  <si>
    <t>Kitchen Equipment</t>
  </si>
  <si>
    <t>Slicer</t>
  </si>
  <si>
    <t>Berkel</t>
  </si>
  <si>
    <t>X13F-Plus</t>
  </si>
  <si>
    <t>M20</t>
  </si>
  <si>
    <t>Laundry</t>
  </si>
  <si>
    <t>Rack, Track Rack 14'</t>
  </si>
  <si>
    <t>Steam Presser</t>
  </si>
  <si>
    <t>Dryer</t>
  </si>
  <si>
    <t>Dexter Laundry</t>
  </si>
  <si>
    <t>T-80</t>
  </si>
  <si>
    <t>Washer</t>
  </si>
  <si>
    <t>T-950</t>
  </si>
  <si>
    <t>Menu Boards</t>
  </si>
  <si>
    <t>Menu Boards, Digital TV's</t>
  </si>
  <si>
    <t>37"L x 42" diag</t>
  </si>
  <si>
    <t>Office Furniture, Desk and Chair</t>
  </si>
  <si>
    <t>Two-Way Radio Motorola</t>
  </si>
  <si>
    <t>Filling Cabinets</t>
  </si>
  <si>
    <t>Popcorn</t>
  </si>
  <si>
    <t>Twin Pro Plant 48oz. Popper w/Pump</t>
  </si>
  <si>
    <t>2235E</t>
  </si>
  <si>
    <t>Popcorn Machine w/ Deluxe 16 oz Kettle &amp; Stainless Dome</t>
  </si>
  <si>
    <t>2102EST</t>
  </si>
  <si>
    <t>Popcorn Machine w/ 8 oz Kettle &amp; Red Dome</t>
  </si>
  <si>
    <t xml:space="preserve">Gold Medal </t>
  </si>
  <si>
    <t>Popcorn Popper (32 oz), Floor, Large</t>
  </si>
  <si>
    <t>GOLD MEDAL</t>
  </si>
  <si>
    <t>Popcorn Popper (24 oz), Floor, Large</t>
  </si>
  <si>
    <t>POS</t>
  </si>
  <si>
    <t>Rack, Speed Rack</t>
  </si>
  <si>
    <t>Refrig/Freezer</t>
  </si>
  <si>
    <t>Refrigerator, Back Bar  60"</t>
  </si>
  <si>
    <t>BBS60</t>
  </si>
  <si>
    <t>Refrigerator, Back Bar  84"</t>
  </si>
  <si>
    <t>BBS84</t>
  </si>
  <si>
    <t xml:space="preserve">Freezer, Countertop Display </t>
  </si>
  <si>
    <t>Excellence</t>
  </si>
  <si>
    <t>CTF-3HC</t>
  </si>
  <si>
    <t>Freezer, Reach-In (2-Door)</t>
  </si>
  <si>
    <t>HBF49HC-1</t>
  </si>
  <si>
    <t>Refrigerator, Reach-In (2-Door)</t>
  </si>
  <si>
    <t xml:space="preserve">Victory </t>
  </si>
  <si>
    <t>RS-2D-S1</t>
  </si>
  <si>
    <t>Refrigerator, Back Bar  72"</t>
  </si>
  <si>
    <t>BBSN72</t>
  </si>
  <si>
    <t>Refrigerator, Reach-In (4-Door)</t>
  </si>
  <si>
    <t>Victory</t>
  </si>
  <si>
    <t>RSA-2D-S7-HD</t>
  </si>
  <si>
    <t>Reach-In Refrigerator (2-Door)</t>
  </si>
  <si>
    <t>FS-2D-S7</t>
  </si>
  <si>
    <t xml:space="preserve">Refrigerator, Countertop Display </t>
  </si>
  <si>
    <t>CT96-1-B-LED</t>
  </si>
  <si>
    <t>Freezer, Blast Chiller</t>
  </si>
  <si>
    <t>Growing Mold</t>
  </si>
  <si>
    <t>Refrigerator, Undercounter (3) door</t>
  </si>
  <si>
    <t>VUR72HC</t>
  </si>
  <si>
    <t>Refrigerator, Swing Door Rear Load  with Hydrocarbon</t>
  </si>
  <si>
    <t xml:space="preserve">True </t>
  </si>
  <si>
    <t>GDM-49L-HC-TSL01</t>
  </si>
  <si>
    <t>Refrigerator, Undercounter with Glass Doors and LED Lighting</t>
  </si>
  <si>
    <t>UCR34Y-25-LED</t>
  </si>
  <si>
    <t>Freezer, Counter Top Display  with Swing Door - 3.2 cu. ft.</t>
  </si>
  <si>
    <t>Refrigerator, Salad Prep Table - 60"/16-Pans</t>
  </si>
  <si>
    <t>PR67A</t>
  </si>
  <si>
    <t>Freezer, Reach-In , Two Section Upright, Full Stainless Doors with Lock</t>
  </si>
  <si>
    <t>CF2S-FS</t>
  </si>
  <si>
    <t>Refrigerator, Bottle Cooler, 1 Door (Full Ht w/ Glass Front)</t>
  </si>
  <si>
    <t>RM-26-HC</t>
  </si>
  <si>
    <t>Refrigerator, Undercounter  - 1 Door - 27" Wide</t>
  </si>
  <si>
    <t>UCR27</t>
  </si>
  <si>
    <t>Freezer, Undercounter  - 2 Door - 48" Wide</t>
  </si>
  <si>
    <t>Continental Refrig</t>
  </si>
  <si>
    <t>Freezer, Reach-In  (1-Door)</t>
  </si>
  <si>
    <t>T-23F</t>
  </si>
  <si>
    <t>Refrigerator, Reach-In  (1-Door)</t>
  </si>
  <si>
    <t xml:space="preserve">118 Bap-n-Noodles not working </t>
  </si>
  <si>
    <t>CR1S-FS</t>
  </si>
  <si>
    <t>Freezer, Reach-In  (2-Door)</t>
  </si>
  <si>
    <t>Refrigerator, Reach-In  (2-Door)</t>
  </si>
  <si>
    <t>RSA-2D-S&amp;</t>
  </si>
  <si>
    <t>Refrigerator, Drop-In Cold Pan</t>
  </si>
  <si>
    <t xml:space="preserve">Freezer, Chest Mobile </t>
  </si>
  <si>
    <t xml:space="preserve">Refrigerator, Chef Base w/ (2) Drawers 36" </t>
  </si>
  <si>
    <t>WTRCS-36-1-48FT</t>
  </si>
  <si>
    <t>36" , Black Counter Height Solid Door Back Bar Refrigerator</t>
  </si>
  <si>
    <t>Beverage-Air</t>
  </si>
  <si>
    <t>BB68HC-1-B</t>
  </si>
  <si>
    <t>Refrigerator, Glass Door Merchandiser with LED Lighting</t>
  </si>
  <si>
    <t>MMR49HC-1-B</t>
  </si>
  <si>
    <t>Refrigerator, Self-Service Drop-In Counter Case</t>
  </si>
  <si>
    <t>DO3616R</t>
  </si>
  <si>
    <t>Refrigerator, Black Horizontal Bottle Cooler</t>
  </si>
  <si>
    <t>TD-24-07</t>
  </si>
  <si>
    <t>Margarita Machine - Single, Countertop</t>
  </si>
  <si>
    <t>Frosty Factory</t>
  </si>
  <si>
    <t>137A</t>
  </si>
  <si>
    <t>Refrigerator, Cold Top In Counter</t>
  </si>
  <si>
    <t>1'</t>
  </si>
  <si>
    <t>Randell</t>
  </si>
  <si>
    <t>2.5'</t>
  </si>
  <si>
    <t>BC60PG</t>
  </si>
  <si>
    <t xml:space="preserve">Refrigerator, Cold Top in Counter </t>
  </si>
  <si>
    <t>6 wells</t>
  </si>
  <si>
    <t>Advance Tabco</t>
  </si>
  <si>
    <t>Refrigerator, Sandwich/Pizza Make up Table</t>
  </si>
  <si>
    <t>3'</t>
  </si>
  <si>
    <t>Freezer, in Counter</t>
  </si>
  <si>
    <t>Silver King</t>
  </si>
  <si>
    <t>SKCTMD1</t>
  </si>
  <si>
    <t>Refrigerator, Under Counter</t>
  </si>
  <si>
    <t>2 door</t>
  </si>
  <si>
    <t>406CAP</t>
  </si>
  <si>
    <t>Refrigerator, Back Bar Pass Through</t>
  </si>
  <si>
    <t>PTS 60 RT</t>
  </si>
  <si>
    <t>Refrigerator, 1 Door Retro Look</t>
  </si>
  <si>
    <t>Smeg</t>
  </si>
  <si>
    <t>FAB 23UCRR1</t>
  </si>
  <si>
    <t>Refrigerator, Chef Base w/ (2) Drawers 48"</t>
  </si>
  <si>
    <t>5 1/2'</t>
  </si>
  <si>
    <t>Refrigerator, Sandwich Prep Cooler</t>
  </si>
  <si>
    <t>48"</t>
  </si>
  <si>
    <t xml:space="preserve">Shelving </t>
  </si>
  <si>
    <t>Shelving, Over Shelves</t>
  </si>
  <si>
    <t>Eagle</t>
  </si>
  <si>
    <t>15'</t>
  </si>
  <si>
    <t>Shelving, Wire Racks</t>
  </si>
  <si>
    <t>2'</t>
  </si>
  <si>
    <t xml:space="preserve">Metro  </t>
  </si>
  <si>
    <t xml:space="preserve">Metro </t>
  </si>
  <si>
    <t>Shelving, Security Cage</t>
  </si>
  <si>
    <t>Shelving, Snacks 6x4'</t>
  </si>
  <si>
    <t>Sink</t>
  </si>
  <si>
    <t>Sink, Hand with Soap and Towel Dispenser</t>
  </si>
  <si>
    <t>Sink, Janitor's Sink</t>
  </si>
  <si>
    <t>Sink, 1 Compartment</t>
  </si>
  <si>
    <t>Sink, 2 Compartment</t>
  </si>
  <si>
    <t>11'</t>
  </si>
  <si>
    <t>8'</t>
  </si>
  <si>
    <t>8'- With Grease Trap</t>
  </si>
  <si>
    <t>Sink Portable</t>
  </si>
  <si>
    <t>Ozark</t>
  </si>
  <si>
    <t>Soft Drink Dispenser</t>
  </si>
  <si>
    <t>7 flavor</t>
  </si>
  <si>
    <t>Soft Drink, BIB Rack</t>
  </si>
  <si>
    <t>Purveyor</t>
  </si>
  <si>
    <t>Dip and Dots</t>
  </si>
  <si>
    <t>Cart with awing and deep freezer 5'</t>
  </si>
  <si>
    <t>Lemonade</t>
  </si>
  <si>
    <t xml:space="preserve">Cart with awing 5' </t>
  </si>
  <si>
    <t>Nuts</t>
  </si>
  <si>
    <t>Table</t>
  </si>
  <si>
    <t xml:space="preserve">Table, Composite Buffet </t>
  </si>
  <si>
    <t>80"</t>
  </si>
  <si>
    <t>Table, Stainless Steel</t>
  </si>
  <si>
    <t>9'</t>
  </si>
  <si>
    <t>Table, Stainless Steel w/undershelves</t>
  </si>
  <si>
    <t>4 1/2'</t>
  </si>
  <si>
    <t>Table, Stainless Steel with Prep Sink</t>
  </si>
  <si>
    <t>Table, Stainless Steel with Drop-in Heated Well</t>
  </si>
  <si>
    <t>28'</t>
  </si>
  <si>
    <t>16'</t>
  </si>
  <si>
    <t>Ventilator, with Fire Suppression</t>
  </si>
  <si>
    <t>Ventilator, Shelf Style, with Fire Suppression</t>
  </si>
  <si>
    <t>1 not used</t>
  </si>
  <si>
    <t>Walk in Cooler / Freezer</t>
  </si>
  <si>
    <t xml:space="preserve">Walk-In Cooler Unit - 9'-0" x 15'-0";                                 </t>
  </si>
  <si>
    <t xml:space="preserve">Walk-In Cooler Unit  - 10'-0" x 11'-0";                           </t>
  </si>
  <si>
    <t xml:space="preserve">Walk-In Cooler Unit  - 23'-0" x 13'-0";                           </t>
  </si>
  <si>
    <t xml:space="preserve">Walk-In Cooler Unit  - 28'-0" x 11'-0";                           </t>
  </si>
  <si>
    <t xml:space="preserve">Walk-In Cooler Unit  - 9'-0" x 13'-0";                           </t>
  </si>
  <si>
    <t xml:space="preserve">Walk-In Cooler Unit  - 8'-0" x 9'-0"                                           </t>
  </si>
  <si>
    <t xml:space="preserve">Walk-In Cooler Unit  - 8'-0" x 7'-0";                                              </t>
  </si>
  <si>
    <t xml:space="preserve">Walk-In Cooler Unit  - 8'-0" x 13'-0";                           </t>
  </si>
  <si>
    <t xml:space="preserve">Walk-In Cooler Unit  - 7'-0" x 17'-0";                                          </t>
  </si>
  <si>
    <t xml:space="preserve">Walk-In Cooler Unit - 9'-0" x 9'-0";                                 </t>
  </si>
  <si>
    <t xml:space="preserve">Walk-In Freezer Unit - 13'-0" x 9'-0";                                  </t>
  </si>
  <si>
    <t xml:space="preserve">Walk-In Cooler Unit - 10'-0" x 22'-0";                                     </t>
  </si>
  <si>
    <t xml:space="preserve">Walk-In Cooler - 16'-0" x 22'-0"                                             </t>
  </si>
  <si>
    <t xml:space="preserve">Walk-In Cooler Unit  - 11'-5" x 8'-0";                                              </t>
  </si>
  <si>
    <t>With Floor</t>
  </si>
  <si>
    <t>1 replace floor</t>
  </si>
  <si>
    <t>1 Replace Floor Soon</t>
  </si>
  <si>
    <t xml:space="preserve">Walk-In Cooler Unit  - 6-0" x 5'-0";                                              </t>
  </si>
  <si>
    <t>Without Floor</t>
  </si>
  <si>
    <t>Refrigerator, Walk in Cooler with Floor</t>
  </si>
  <si>
    <t>16 1/2'x 10'</t>
  </si>
  <si>
    <t>Refrigerator, Walk in Cooler w/o Floor</t>
  </si>
  <si>
    <t>8'x10'</t>
  </si>
  <si>
    <t>Walk In Freezer 8'-0" x 7'-0"</t>
  </si>
  <si>
    <t>Water Heater</t>
  </si>
  <si>
    <t>Water Heater, Large</t>
  </si>
  <si>
    <t>BC96PG</t>
  </si>
  <si>
    <t>Oven, Convection (Single Unit)</t>
  </si>
  <si>
    <t>Food &amp; Beverage Sub-Total</t>
  </si>
  <si>
    <t>Level 1</t>
  </si>
  <si>
    <t>Level A Main Concourse</t>
  </si>
  <si>
    <t>300 Level</t>
  </si>
  <si>
    <t>Location</t>
  </si>
  <si>
    <t>Courtside Storage</t>
  </si>
  <si>
    <t>Courtside Sales</t>
  </si>
  <si>
    <t>A-6 Main Store &amp; Custom Shirt Printing 32'x62'</t>
  </si>
  <si>
    <t>A-15</t>
  </si>
  <si>
    <t>A-19 Store 17'x30'</t>
  </si>
  <si>
    <t>A-24</t>
  </si>
  <si>
    <t>Club Stand</t>
  </si>
  <si>
    <t>C-14 Kids City 19'x9'</t>
  </si>
  <si>
    <t>C24  19'x9'</t>
  </si>
  <si>
    <t>C28</t>
  </si>
  <si>
    <t>Asset, Retail Merchandise</t>
  </si>
  <si>
    <t>Size</t>
  </si>
  <si>
    <t>Manufacturer</t>
  </si>
  <si>
    <t>Point of Sale, Merchandise Total</t>
  </si>
  <si>
    <t>Registers</t>
  </si>
  <si>
    <t>Retail Cloud</t>
  </si>
  <si>
    <t>Point of Sale, Merchandise, Total</t>
  </si>
  <si>
    <t>I Pads</t>
  </si>
  <si>
    <t>AT Venu</t>
  </si>
  <si>
    <t>Cabinets, Back Bars</t>
  </si>
  <si>
    <t>Carts, Utility</t>
  </si>
  <si>
    <t>Cambro</t>
  </si>
  <si>
    <t>Display Case, Glass</t>
  </si>
  <si>
    <t>Heat Press</t>
  </si>
  <si>
    <t>K-20</t>
  </si>
  <si>
    <t>Racks, Industrial Warehouse</t>
  </si>
  <si>
    <t>8' L x 25' Tall</t>
  </si>
  <si>
    <t>Racks, Mobile Display Singles</t>
  </si>
  <si>
    <t>Racks, Mobile Display Four Ways</t>
  </si>
  <si>
    <t>Opto</t>
  </si>
  <si>
    <t xml:space="preserve">Shelving, </t>
  </si>
  <si>
    <t>Table, Display</t>
  </si>
  <si>
    <t>Wall Cabinetry</t>
  </si>
  <si>
    <t>30'</t>
  </si>
  <si>
    <t>Wall Display Grids</t>
  </si>
  <si>
    <t>4'x8'</t>
  </si>
  <si>
    <t>Video Board</t>
  </si>
  <si>
    <t>30'x4'</t>
  </si>
  <si>
    <t>Not in Use</t>
  </si>
  <si>
    <t>MERCHANDISE:</t>
  </si>
  <si>
    <t>Merchandise Sub-Total</t>
  </si>
  <si>
    <t>Grand Total</t>
  </si>
  <si>
    <t>Ceiling Tiles</t>
  </si>
  <si>
    <t>Warewashing</t>
  </si>
  <si>
    <t>Merchandise</t>
  </si>
  <si>
    <t>Item</t>
  </si>
  <si>
    <t>Description</t>
  </si>
  <si>
    <t>Dishwasher</t>
  </si>
  <si>
    <t>Refrigerator</t>
  </si>
  <si>
    <t>3 door</t>
  </si>
  <si>
    <t>Bottle Cooler</t>
  </si>
  <si>
    <t>DV 80.2</t>
  </si>
  <si>
    <t>Mazzer</t>
  </si>
  <si>
    <t>Delfield</t>
  </si>
  <si>
    <t>Walk in Cooler / Freezer w/C02 tanks</t>
  </si>
  <si>
    <t>Concept (Grill, Italian, Bar, Etc)</t>
  </si>
  <si>
    <t>Robot Coupe</t>
  </si>
  <si>
    <t>12"w x 24" deep</t>
  </si>
  <si>
    <t>Bartender Station. Storage, Top Shelf Blender Station</t>
  </si>
  <si>
    <t xml:space="preserve">60"x18 9/16" </t>
  </si>
  <si>
    <t>30"</t>
  </si>
  <si>
    <t>12"</t>
  </si>
  <si>
    <t>Bartender Station, Hand Sink</t>
  </si>
  <si>
    <t xml:space="preserve">Bartender Station, Storage, Drainboard with Glass Rack </t>
  </si>
  <si>
    <t>Ice Bin, Insulated Underbar Ice Bin</t>
  </si>
  <si>
    <t xml:space="preserve">Bartender Station, 3 Compartment Sink </t>
  </si>
  <si>
    <t>Bartender Station, Sink, Dump Sink</t>
  </si>
  <si>
    <t>Draft, Beer Draft Box 5 Keg</t>
  </si>
  <si>
    <t>24x 36"</t>
  </si>
  <si>
    <t xml:space="preserve">P.O.S. Cart;                                                                               </t>
  </si>
  <si>
    <t>Cart, with Sink, 69" Ice Cream Freezer</t>
  </si>
  <si>
    <t>12 1/2'</t>
  </si>
  <si>
    <t>Electric, Wall Mounted</t>
  </si>
  <si>
    <t>Range, Gas, 6-Burner, 2 Convection Base and 36" Griddle</t>
  </si>
  <si>
    <t>Range 8 Burner 48" Gas Range with 2 Standard Ovens</t>
  </si>
  <si>
    <t>Range, 2 French Plates 36" Gas and Standard Oven</t>
  </si>
  <si>
    <t>Counters, Stainless Steel</t>
  </si>
  <si>
    <t>Holding Equipment</t>
  </si>
  <si>
    <t>Carts, Subcontractors</t>
  </si>
  <si>
    <t>Soft Drink</t>
  </si>
  <si>
    <t>Brand New, Replaced in 2024</t>
  </si>
  <si>
    <t>Induction Warmer</t>
  </si>
  <si>
    <t>NIKEC</t>
  </si>
  <si>
    <t>Bartender Station, With Ice Bin and Speed Rail</t>
  </si>
  <si>
    <t>96"</t>
  </si>
  <si>
    <t>Refrigerator, Beer Slide Top</t>
  </si>
  <si>
    <t>12"x24"</t>
  </si>
  <si>
    <t>Central CO2 System</t>
  </si>
  <si>
    <t>40"</t>
  </si>
  <si>
    <t>44"</t>
  </si>
  <si>
    <t>Cooking Equipment</t>
  </si>
  <si>
    <t xml:space="preserve">Infrared Warmer Strip, Over Head </t>
  </si>
  <si>
    <t>1/2 Height</t>
  </si>
  <si>
    <t>Drawer Warmer, 3 Drawers</t>
  </si>
  <si>
    <t>Full Height</t>
  </si>
  <si>
    <t>60 qt</t>
  </si>
  <si>
    <t>36 oz</t>
  </si>
  <si>
    <t>twin pro plant 48oz</t>
  </si>
  <si>
    <t>10 qt</t>
  </si>
  <si>
    <t>1c slicer</t>
  </si>
  <si>
    <t>2u coupe</t>
  </si>
  <si>
    <t>4 '</t>
  </si>
  <si>
    <t>s presser</t>
  </si>
  <si>
    <t>e cabinets</t>
  </si>
  <si>
    <t>t counter</t>
  </si>
  <si>
    <t xml:space="preserve"> large</t>
  </si>
  <si>
    <t>l handhelds</t>
  </si>
  <si>
    <t xml:space="preserve"> Bar  60 bar  60"</t>
  </si>
  <si>
    <t xml:space="preserve"> Bar  84 bar  84"</t>
  </si>
  <si>
    <t>p display</t>
  </si>
  <si>
    <t>(2 door)</t>
  </si>
  <si>
    <t xml:space="preserve"> Bar  72 bar  72"</t>
  </si>
  <si>
    <t xml:space="preserve"> (1 door)</t>
  </si>
  <si>
    <t xml:space="preserve"> (2 door)</t>
  </si>
  <si>
    <t>i mobile</t>
  </si>
  <si>
    <t xml:space="preserve"> Base w/ (2) Drawers 36 drawers 36"</t>
  </si>
  <si>
    <t>r refrigerator</t>
  </si>
  <si>
    <t xml:space="preserve"> Base w/ (2) Drawers 48 drawers 48"</t>
  </si>
  <si>
    <t>x4 '</t>
  </si>
  <si>
    <t>b portable</t>
  </si>
  <si>
    <t>t - 9'-0" x 15'-0 '-0";</t>
  </si>
  <si>
    <t>t  - 10'-0" x 11'-0 '-0";</t>
  </si>
  <si>
    <t>t  - 23'-0" x 13'-0 '-0";</t>
  </si>
  <si>
    <t>t  - 28'-0" x 11'-0 '-0";</t>
  </si>
  <si>
    <t>t  - 9'-0" x 13'-0 '-0";</t>
  </si>
  <si>
    <t>1t  - 8'-0" x 9'-0 '-0"</t>
  </si>
  <si>
    <t>2t  - 8'-0" x 7'-0 '-0";</t>
  </si>
  <si>
    <t>1t  - 8'-0" x 13'-0 '-0";</t>
  </si>
  <si>
    <t>t  - 7'-0" x 17'-0 '-0";</t>
  </si>
  <si>
    <t>t - 9'-0" x 9'-0 '-0";</t>
  </si>
  <si>
    <t>it - 13'-0" x 9'-0 '-0";</t>
  </si>
  <si>
    <t>t - 10'-0" x 22'-0 '-0";</t>
  </si>
  <si>
    <t>6'-0" x 22'-0 '-0"</t>
  </si>
  <si>
    <t>Currency Counter</t>
  </si>
  <si>
    <t>8 oz</t>
  </si>
  <si>
    <t>16 oz</t>
  </si>
  <si>
    <t>2024 Cost</t>
  </si>
  <si>
    <t>QUANTITY</t>
  </si>
  <si>
    <t>Point of Sale, Merchandise</t>
  </si>
  <si>
    <t>Hand Held Registers</t>
  </si>
  <si>
    <t>I Pads with Readers for Concerts</t>
  </si>
  <si>
    <t>9' Tall</t>
  </si>
  <si>
    <t>T40 020</t>
  </si>
  <si>
    <t>Concession Point of Sale</t>
  </si>
  <si>
    <t>Spot On Powered by Venue Next</t>
  </si>
  <si>
    <t>60 qt $7500 in 2021</t>
  </si>
  <si>
    <t>36 oz $6278 in 2021</t>
  </si>
  <si>
    <t>Gallery/Levy</t>
  </si>
  <si>
    <t>Cart, Dessert  $12,300 in 2023</t>
  </si>
  <si>
    <t>Coffee, Double Station Coffee Brewer</t>
  </si>
  <si>
    <t>Super Jolly</t>
  </si>
  <si>
    <t>Maxxar</t>
  </si>
  <si>
    <t>CBS-2231/2052e/2131</t>
  </si>
  <si>
    <t>50 Gallon</t>
  </si>
  <si>
    <t>Walk in Cooler w/o Floor</t>
  </si>
  <si>
    <t>Poor</t>
  </si>
  <si>
    <t xml:space="preserve">CBS-2231, 2052e, </t>
  </si>
  <si>
    <t>Bartender Stations, ice well, hand sink, speed rail</t>
  </si>
  <si>
    <t>POS System</t>
  </si>
  <si>
    <t>Qty 266</t>
  </si>
  <si>
    <t>Old Self Serve POS Units</t>
  </si>
  <si>
    <t>Old Self Serve POS units no longer in use</t>
  </si>
  <si>
    <t>Mobile</t>
  </si>
  <si>
    <t>Glass Front</t>
  </si>
  <si>
    <t>Display  with Swing Door - 3.2 ft.</t>
  </si>
  <si>
    <t>Handhelds</t>
  </si>
  <si>
    <t>Double Warmer</t>
  </si>
  <si>
    <t>Induction Warmer, Drop In-Double</t>
  </si>
  <si>
    <t>MCD25002</t>
  </si>
  <si>
    <t>MCD 3500</t>
  </si>
  <si>
    <t>Iowa Rotocast Plastics</t>
  </si>
  <si>
    <t>Nemco/Connolly</t>
  </si>
  <si>
    <t>Totals</t>
  </si>
  <si>
    <t>Griddle, Gas, w/ Stand - 48"</t>
  </si>
  <si>
    <t>True/Victory</t>
  </si>
  <si>
    <t>Counter</t>
  </si>
  <si>
    <t>16'-0" x 22'-0 '-0"</t>
  </si>
  <si>
    <t>14 '</t>
  </si>
  <si>
    <t>Point of Sale, Merchandise, Concerts</t>
  </si>
  <si>
    <t>I Pads owned by Levy not part of sale</t>
  </si>
  <si>
    <t>Four Way</t>
  </si>
  <si>
    <t>Fair</t>
  </si>
  <si>
    <t>16 1/2'x 10' With Floor</t>
  </si>
  <si>
    <t>5' per 266 POS</t>
  </si>
  <si>
    <t>4' per 266 POS</t>
  </si>
  <si>
    <t>Cash Mgt no longer Required</t>
  </si>
  <si>
    <t>2 Door - 48 wide</t>
  </si>
  <si>
    <t>60" salad</t>
  </si>
  <si>
    <t>1 Door</t>
  </si>
  <si>
    <t>Retro Look</t>
  </si>
  <si>
    <t>with lighting</t>
  </si>
  <si>
    <t>hydrocarbon</t>
  </si>
  <si>
    <t>Broken</t>
  </si>
  <si>
    <t>Good</t>
  </si>
  <si>
    <t xml:space="preserve">Undercounter Dishwasher </t>
  </si>
  <si>
    <t>10'-0" x 22'-0 '-0";</t>
  </si>
  <si>
    <t>13'-0" x 9'-0 '-0";</t>
  </si>
  <si>
    <t>9'-0" x 9'-0 '-0";</t>
  </si>
  <si>
    <t>7'-0" x 17'-0 '-0";</t>
  </si>
  <si>
    <t>8'-0" x 13'-0 '-0";</t>
  </si>
  <si>
    <t>8'-0" x 7'-0 '-0";</t>
  </si>
  <si>
    <t>8'-0" x 9'-0 '-0"</t>
  </si>
  <si>
    <t>9'-0" x 13'-0 '-0";</t>
  </si>
  <si>
    <t>28'-0" x 11'-0 '-0";</t>
  </si>
  <si>
    <t>23'-0" x 13'-0 '-0";</t>
  </si>
  <si>
    <t>10'-0" x 11'-0 '-0";</t>
  </si>
  <si>
    <t>9'-0" x 15'-0 '-0";</t>
  </si>
  <si>
    <t>Compartment</t>
  </si>
  <si>
    <t>6x4 '</t>
  </si>
  <si>
    <t>Pan</t>
  </si>
  <si>
    <t>Case</t>
  </si>
  <si>
    <t>With lighting</t>
  </si>
  <si>
    <t>1 front load door</t>
  </si>
  <si>
    <t>Locking</t>
  </si>
  <si>
    <t>Camera System Overhead Grid (estimated $800k)</t>
  </si>
  <si>
    <t>Twin pro plant 48oz</t>
  </si>
  <si>
    <t>Large</t>
  </si>
  <si>
    <t>Lateral Cabinets</t>
  </si>
  <si>
    <t>5r Motorola</t>
  </si>
  <si>
    <t>Desk Top Computers with 2 Monitors each</t>
  </si>
  <si>
    <t>Presser</t>
  </si>
  <si>
    <t>2u Coupe</t>
  </si>
  <si>
    <t>Not in use setting by loading dock</t>
  </si>
  <si>
    <t>Front cart with a roaster</t>
  </si>
  <si>
    <t>Floors in Poor Condition</t>
  </si>
  <si>
    <t>Ceiling Tiles Need Replacement in Selected areas</t>
  </si>
  <si>
    <t>Leasehold Improvements</t>
  </si>
  <si>
    <t>Vinyl Flooring</t>
  </si>
  <si>
    <t>Armstrong</t>
  </si>
  <si>
    <t>2'x4'</t>
  </si>
  <si>
    <t>Floors in Good Shape  Resurface as needed</t>
  </si>
  <si>
    <t>Suite Equipment</t>
  </si>
  <si>
    <t>2 door for Suites</t>
  </si>
  <si>
    <t>main store $34041, 2nd floor $9276  Redone in 2017 and 2023</t>
  </si>
  <si>
    <t>Walk in Cooler with Floor</t>
  </si>
  <si>
    <t>(1) Safe and (2) Currency Counters</t>
  </si>
  <si>
    <t>Blazer Suites</t>
  </si>
  <si>
    <t>Janitors Sink</t>
  </si>
  <si>
    <t>1 compartment</t>
  </si>
  <si>
    <t xml:space="preserve">Overhead Camera System (estimated 800k) Sensors and Registers </t>
  </si>
  <si>
    <t>Amazon  Just Walk Out AI Technology</t>
  </si>
  <si>
    <t xml:space="preserve">Turnstiles, Cameras and Cabinetry </t>
  </si>
  <si>
    <t>Refrigerated Lines</t>
  </si>
  <si>
    <t>Annual CPI</t>
  </si>
  <si>
    <t>Aggregate CPI</t>
  </si>
  <si>
    <t>Moda Center 20 Year Capital Plan</t>
  </si>
  <si>
    <t>Location (Level)</t>
  </si>
  <si>
    <t>Subcategory 1</t>
  </si>
  <si>
    <t>Subcategory 2</t>
  </si>
  <si>
    <t>First Year of Replacement (# of years from 2024)</t>
  </si>
  <si>
    <t>Estimated Cost per occurrence in 2024 Dollars</t>
  </si>
  <si>
    <t>MEP &amp; Fire Protection</t>
  </si>
  <si>
    <t xml:space="preserve"> MEP &amp; Fire Protection - Total</t>
  </si>
  <si>
    <t>Structure</t>
  </si>
  <si>
    <t xml:space="preserve"> Structure - Total</t>
  </si>
  <si>
    <t>Technology</t>
  </si>
  <si>
    <t xml:space="preserve"> Technology - Total</t>
  </si>
  <si>
    <t>Vertical Transportation</t>
  </si>
  <si>
    <t>Escalator #1</t>
  </si>
  <si>
    <t>Modernization</t>
  </si>
  <si>
    <t>Escalator #2</t>
  </si>
  <si>
    <t>Escalator #3</t>
  </si>
  <si>
    <t>Escalator #4</t>
  </si>
  <si>
    <t>Escalator #1 LED demarcation lighting</t>
  </si>
  <si>
    <t>Replace</t>
  </si>
  <si>
    <t>Escalator #2 LED demarcation lighting</t>
  </si>
  <si>
    <t>Escalator #3 LED demarcation lighting</t>
  </si>
  <si>
    <t>Escalator #4 LED demarcation lighting</t>
  </si>
  <si>
    <t>Elevator #1</t>
  </si>
  <si>
    <t>Elevator #2</t>
  </si>
  <si>
    <t>Elevator #3</t>
  </si>
  <si>
    <t>Elevator #5</t>
  </si>
  <si>
    <t>Elevator #6</t>
  </si>
  <si>
    <t>Elevator #7</t>
  </si>
  <si>
    <t>Elevator #8</t>
  </si>
  <si>
    <t>Elevator #9</t>
  </si>
  <si>
    <t>Elevator #10</t>
  </si>
  <si>
    <t xml:space="preserve"> Vertical Transportation - Total </t>
  </si>
  <si>
    <t>Roof &amp; Façade</t>
  </si>
  <si>
    <t xml:space="preserve"> Roof &amp; Facade- Total </t>
  </si>
  <si>
    <t>TOTAL</t>
  </si>
  <si>
    <t>Use Drop down List</t>
  </si>
  <si>
    <t>Number of</t>
  </si>
  <si>
    <t>Cost</t>
  </si>
  <si>
    <t>First Year of Replacement (Year)</t>
  </si>
  <si>
    <t>Sq Ft/Linear Ft</t>
  </si>
  <si>
    <t>Units</t>
  </si>
  <si>
    <t>Per SF/Linear Ft</t>
  </si>
  <si>
    <t>Unit</t>
  </si>
  <si>
    <t>Soft Cost percentage Applied</t>
  </si>
  <si>
    <t>Total Cost after Percentage Applied (in today's dollars)</t>
  </si>
  <si>
    <t>Architecture &amp; Interiors</t>
  </si>
  <si>
    <t>Arch</t>
  </si>
  <si>
    <t>Major Systems</t>
  </si>
  <si>
    <t>Years 1-5</t>
  </si>
  <si>
    <t>Years 6 -10</t>
  </si>
  <si>
    <t>Years 11-15</t>
  </si>
  <si>
    <t>Years 16-20</t>
  </si>
  <si>
    <t>Roof &amp; Envelope</t>
  </si>
  <si>
    <t>Food &amp; Beverage and Retail</t>
  </si>
  <si>
    <t>Quantity</t>
  </si>
  <si>
    <t xml:space="preserve">P.O.S. Cart                                                                               </t>
  </si>
  <si>
    <t>Food &amp; Beverage + Retail</t>
  </si>
  <si>
    <t>Infrastructure - LED Equipment Room Construction</t>
  </si>
  <si>
    <t>Infrastructure - Video Production Suite Construction</t>
  </si>
  <si>
    <t>Bowl Audio - Speaker System (Speaker, Amp, DSP)</t>
  </si>
  <si>
    <t>Bowl Audio - Mixing Console &amp; Control</t>
  </si>
  <si>
    <t>Bowl Audio - Wireless Microphones &amp; IEM Systems</t>
  </si>
  <si>
    <t>LED Displays - Center Hung Main Display</t>
  </si>
  <si>
    <t>LED Displays - Center Hung Rings (2)</t>
  </si>
  <si>
    <t>LED Displays - Center Hung Hoist</t>
  </si>
  <si>
    <t>LED Displays - 360 Ribbon</t>
  </si>
  <si>
    <t>LED Displays - Entry Tunnel</t>
  </si>
  <si>
    <t>LED Displays - Scoring/Timing</t>
  </si>
  <si>
    <t>Broadcast Cabling</t>
  </si>
  <si>
    <t>Production Suite - Broadcast Core Equipment</t>
  </si>
  <si>
    <t>Production Suite - Low Post Control Room</t>
  </si>
  <si>
    <t>Production Suite - Studio</t>
  </si>
  <si>
    <t>Ancillary AV - Televisions &amp; IPTV</t>
  </si>
  <si>
    <t>Ancillary AV - AV Network &amp; Headend</t>
  </si>
  <si>
    <t>Ancillary AV - Clubs &amp; Lounges</t>
  </si>
  <si>
    <t>Ancillary AV - Suites</t>
  </si>
  <si>
    <t>Ancillary AV - Concourses and Entries</t>
  </si>
  <si>
    <t>Ancillary AV - Back of House</t>
  </si>
  <si>
    <t>Telecom - Additional Backbone Fiber</t>
  </si>
  <si>
    <t>Telecom - WAP Cabling Upgrade</t>
  </si>
  <si>
    <t>Security - Access Control Systems</t>
  </si>
  <si>
    <t>Security - Video Surveillance Cameras</t>
  </si>
  <si>
    <t>Security - Video Network Equipment</t>
  </si>
  <si>
    <t>Security - Security Command Center Updates</t>
  </si>
  <si>
    <t>Priority</t>
  </si>
  <si>
    <t>High</t>
  </si>
  <si>
    <t>Medium</t>
  </si>
  <si>
    <t>Low</t>
  </si>
  <si>
    <t>Infrastructure</t>
  </si>
  <si>
    <t>Sound System</t>
  </si>
  <si>
    <t>Broadcasting</t>
  </si>
  <si>
    <t>Telecommunications</t>
  </si>
  <si>
    <t>Security Systems</t>
  </si>
  <si>
    <t>Replace Joint Sealant (joint and cove)</t>
  </si>
  <si>
    <t>Upper Bowl Seating</t>
  </si>
  <si>
    <t>Install Joint Sealant Covers</t>
  </si>
  <si>
    <t>Replace Traffic Coating</t>
  </si>
  <si>
    <t>Lower Bowl Seating</t>
  </si>
  <si>
    <t>Canopy</t>
  </si>
  <si>
    <t>Catwalk Level</t>
  </si>
  <si>
    <t>Clean and Coat Catwalk Framing -Isolated Locations</t>
  </si>
  <si>
    <t>Clean and Coat MEP Framing</t>
  </si>
  <si>
    <t>Upper Concourse</t>
  </si>
  <si>
    <t>MEP Roof Area</t>
  </si>
  <si>
    <t>Clean and Coat MEP Metal Screen</t>
  </si>
  <si>
    <t>Plaza Annex Areas</t>
  </si>
  <si>
    <t>Upper Press Level</t>
  </si>
  <si>
    <t>Repair Granite Façade Panel Spall</t>
  </si>
  <si>
    <t>Southeast Façade</t>
  </si>
  <si>
    <t>Repair Overhead Concrete</t>
  </si>
  <si>
    <t>Throughout Garden Garage</t>
  </si>
  <si>
    <t>Structural</t>
  </si>
  <si>
    <t>Clean and Coat Steel Elements</t>
  </si>
  <si>
    <t>Repair Cracked, Spalled, and Delaminated Concrete Tripping Hazards</t>
  </si>
  <si>
    <t>Replace Above Grade Expansion Joint</t>
  </si>
  <si>
    <t>Level P7</t>
  </si>
  <si>
    <t>Waterproofing</t>
  </si>
  <si>
    <t>Levels P5 through P6</t>
  </si>
  <si>
    <t>Repair on Grade and Below Grade Expansion Joint Headers</t>
  </si>
  <si>
    <t>Levels P1 through P4</t>
  </si>
  <si>
    <t>Install Sealant (Joint and Cove)</t>
  </si>
  <si>
    <t>Level P2 through P6</t>
  </si>
  <si>
    <t>Seal Pipe Penetrations</t>
  </si>
  <si>
    <t>Install Vehicle Barriers Around Stairwells</t>
  </si>
  <si>
    <t>Miscellaneous</t>
  </si>
  <si>
    <t>Repair Damaged CMU Walls</t>
  </si>
  <si>
    <t>Remove Helicopter Pad</t>
  </si>
  <si>
    <t>Restripe Garage</t>
  </si>
  <si>
    <t>380-Ton Daikin Centrifugal Chiller</t>
  </si>
  <si>
    <t>40 HP Armstrong 4300 Vertical In-Line Pump (P CHW)</t>
  </si>
  <si>
    <t>20 HP Armstrong 4300 Vertical In-Line Pump (P CHW)</t>
  </si>
  <si>
    <t>100 HP Armstrong 4300 Vertical In-Line Pump (S CHW)</t>
  </si>
  <si>
    <t>Secondary Chilled Water Pump 100 HP VFD - ABB</t>
  </si>
  <si>
    <t>50 HP Armstrong 4300 Vertical In-Line Pump (CW)</t>
  </si>
  <si>
    <t>30 HP Armstrong 4300 Vertical In-Line Pump (CW)</t>
  </si>
  <si>
    <t>2,300 GPM, 50 HP Cooling Tower - BAC</t>
  </si>
  <si>
    <t>1,140 GPM, 25 HP Cooling Tower - BAC</t>
  </si>
  <si>
    <t>Cooling Tower Fan 50 HP VFD - ABB</t>
  </si>
  <si>
    <t>Cooling Tower Fan 25 HP VFD - ABB</t>
  </si>
  <si>
    <t>60 HP Armstrong 4300 Vertical In-Line Pump (HRW)</t>
  </si>
  <si>
    <t>Heat Recovery Water Pump 60 HP VFD - ABB</t>
  </si>
  <si>
    <t>1,885 GPM, 60 HP Cooling Tower - BAC</t>
  </si>
  <si>
    <t>Cooling Tower Fan 60 HP VFD - ABB</t>
  </si>
  <si>
    <t>11,266 MBH Plate &amp; Frame Heat Exchanger - Alfa Laval</t>
  </si>
  <si>
    <t>6,800 MBh Forced Draft Water Tube Boiler</t>
  </si>
  <si>
    <t>2,400 MBh Forced Draft Water Tube Boiler</t>
  </si>
  <si>
    <t>10 HP Armstrong 4300 Vertical In-Line Pump (P HW)</t>
  </si>
  <si>
    <t>5 HP Armstrong 4300 Vertical In-Line Pump (P HW)</t>
  </si>
  <si>
    <t>30 HP Armstrong 4300 Vertical In-Line Pump (S HW)</t>
  </si>
  <si>
    <t>Secondary Hot Water Pump 30 HP VFD - ABB</t>
  </si>
  <si>
    <t xml:space="preserve">Bowl Air Handling Unit - Carrier - 47,000 CFM </t>
  </si>
  <si>
    <t>Support Air Handling Units - Carrier - Avg 16,000 CFM</t>
  </si>
  <si>
    <t>Water Source Heat Pump - Avg 1,300 CFM</t>
  </si>
  <si>
    <t>Exhaust Fans - General - Avg 10,420 CFM</t>
  </si>
  <si>
    <t>Exhaust Fans - Garage - Avg 125,400 CFM</t>
  </si>
  <si>
    <t>Exhaust Fans - Smoke - 68,000 CFM</t>
  </si>
  <si>
    <t>Exhaust Fans - Grease - Avg 6,500 CFM</t>
  </si>
  <si>
    <t>Air Curtains - Avg 2,500 CFM</t>
  </si>
  <si>
    <t>VAV Boxes, Hot Water Reheat - Avg 2,100 CFM</t>
  </si>
  <si>
    <t>Hydronic Hot Water Reheat Coils - Avg 1,050 CFM</t>
  </si>
  <si>
    <t>Building Automation System - Siemens</t>
  </si>
  <si>
    <t xml:space="preserve">Generator Replacement </t>
  </si>
  <si>
    <t>ATS Replacements (2500A)</t>
  </si>
  <si>
    <t>ATS Replacements (400A)</t>
  </si>
  <si>
    <t>Electrical Main Switchgear</t>
  </si>
  <si>
    <t>Main Switchgear Spare Breakers</t>
  </si>
  <si>
    <t>Infrared Scanning</t>
  </si>
  <si>
    <t>Arc Flash Analysis for all Electrical Distribution Equipment</t>
  </si>
  <si>
    <t>Broadcast/Show Power Equipment Replacement</t>
  </si>
  <si>
    <t>Network Lighting Control System</t>
  </si>
  <si>
    <t>Sports Lighting and Controls</t>
  </si>
  <si>
    <t>Lighting LED Upgrades (Front of House)</t>
  </si>
  <si>
    <t>Lighting LED Upgrades (Back of House)</t>
  </si>
  <si>
    <t>Premium Fixture Drivers</t>
  </si>
  <si>
    <t>Exterior Fixture Replacement</t>
  </si>
  <si>
    <t>Fire Alarm System (Including Devices)</t>
  </si>
  <si>
    <t>Domestic Hot Water Boilers</t>
  </si>
  <si>
    <t>Domestic Hot Water Storage Tanks</t>
  </si>
  <si>
    <t>Domestic Booster Pump Packaged Skid</t>
  </si>
  <si>
    <t>Sewage Ejector Pumps</t>
  </si>
  <si>
    <t>Plumbing Fixtures - Flush Valves</t>
  </si>
  <si>
    <t>Plumbing Fixtures - Showers</t>
  </si>
  <si>
    <t>Plumbing Fixtures - Faucets</t>
  </si>
  <si>
    <t>Cast Iron Waste Piping</t>
  </si>
  <si>
    <t>Fire Pump - 150 HP - 2500 GPM</t>
  </si>
  <si>
    <t>Jockey Pump</t>
  </si>
  <si>
    <t>Sprinkler Piping</t>
  </si>
  <si>
    <t>Mechanical</t>
  </si>
  <si>
    <t>Chilled Water</t>
  </si>
  <si>
    <t>Heat Recovery</t>
  </si>
  <si>
    <t>Hot Water</t>
  </si>
  <si>
    <t>Air Distribution</t>
  </si>
  <si>
    <t>Controls</t>
  </si>
  <si>
    <t>Electrical</t>
  </si>
  <si>
    <t>Emergency Power</t>
  </si>
  <si>
    <t>Power</t>
  </si>
  <si>
    <t>Lighting Controls</t>
  </si>
  <si>
    <t>Lighting</t>
  </si>
  <si>
    <t>Fire Alarm</t>
  </si>
  <si>
    <t>Plumbing</t>
  </si>
  <si>
    <t>Domestic Hot Water</t>
  </si>
  <si>
    <t>Domestic Water</t>
  </si>
  <si>
    <t>Sanitary Sewer</t>
  </si>
  <si>
    <t>Plumbing Fixtures</t>
  </si>
  <si>
    <t>Fire Protection</t>
  </si>
  <si>
    <t>Fire Protection Equipment</t>
  </si>
  <si>
    <t>Sprinkler System</t>
  </si>
  <si>
    <t>Lower Press Level</t>
  </si>
  <si>
    <t>Service Level</t>
  </si>
  <si>
    <t>Garage</t>
  </si>
  <si>
    <t>Audio Video Systems</t>
  </si>
  <si>
    <t>Locker Rooms - A,B, and C</t>
  </si>
  <si>
    <t>Renovation/ Refresh</t>
  </si>
  <si>
    <t>Locker Room interior finishes, fixtures, furniture, and equipment</t>
  </si>
  <si>
    <t>Media Room</t>
  </si>
  <si>
    <t>Refresh</t>
  </si>
  <si>
    <t>Interior Finishes, ceiling, paint, flooring</t>
  </si>
  <si>
    <t>Paint and Flooring</t>
  </si>
  <si>
    <t>Visiting Press</t>
  </si>
  <si>
    <t>Reconfiguration/ Renovation</t>
  </si>
  <si>
    <t>Interior Renovation</t>
  </si>
  <si>
    <t>Restroom finishes, fixtures, and accessories upgrades</t>
  </si>
  <si>
    <t>Star Rooms</t>
  </si>
  <si>
    <t>Interior Finishes, paint &amp; flooring</t>
  </si>
  <si>
    <t>Star Rooms - Room F</t>
  </si>
  <si>
    <t>Renovation</t>
  </si>
  <si>
    <t>Interior Finishes and fixtures, ceiling, paint, flooring, Lighting</t>
  </si>
  <si>
    <t>Service Tunnel</t>
  </si>
  <si>
    <t>Repairs/ Refresh</t>
  </si>
  <si>
    <t>Patch, repair, and paint masonry walls</t>
  </si>
  <si>
    <t>Amenity space Interior finish renovation</t>
  </si>
  <si>
    <t>Doors and Hardware</t>
  </si>
  <si>
    <t>Replacement</t>
  </si>
  <si>
    <t>Loading Dock</t>
  </si>
  <si>
    <t>Replacement/ Refresh</t>
  </si>
  <si>
    <t>Dock Equipment Upgrade</t>
  </si>
  <si>
    <t>Repairs</t>
  </si>
  <si>
    <t>Wall and Ceiling Repairs</t>
  </si>
  <si>
    <t>Staff Locker and VIP Entrance</t>
  </si>
  <si>
    <t>Staff Locker</t>
  </si>
  <si>
    <t>Paint and Ceilings</t>
  </si>
  <si>
    <t>Shower and Restroom accessories</t>
  </si>
  <si>
    <t>Appliance Replacement</t>
  </si>
  <si>
    <t>General - Wayfinding</t>
  </si>
  <si>
    <t>Environmental graphics and branding upgrades</t>
  </si>
  <si>
    <t>General - Interior Partitions</t>
  </si>
  <si>
    <t>Repair</t>
  </si>
  <si>
    <t>Wall Paint</t>
  </si>
  <si>
    <t>Seating - Fixed (includes 200 Level)</t>
  </si>
  <si>
    <t>Furniture replacement</t>
  </si>
  <si>
    <t>Seating - Precast Tiers and Stair Aisles (includes 200 Level)</t>
  </si>
  <si>
    <t>Repair/ Replacement</t>
  </si>
  <si>
    <t>Seating - Aluminum Bleacher Overbuilds</t>
  </si>
  <si>
    <t>New code compliant bleacher overbuilds and railings</t>
  </si>
  <si>
    <t>General - Concessions</t>
  </si>
  <si>
    <t>Overhead coiling doors</t>
  </si>
  <si>
    <t>Selective replacement</t>
  </si>
  <si>
    <t>General - Interior Doors</t>
  </si>
  <si>
    <t>Wayfinding Signage - General</t>
  </si>
  <si>
    <t>Concessions Venue Signage - General</t>
  </si>
  <si>
    <t>Environmental Graphics and branding upgrades</t>
  </si>
  <si>
    <t>Wayfinding Signage - Lighted</t>
  </si>
  <si>
    <t>Enhanced Environmental Graphics and branding upgrade</t>
  </si>
  <si>
    <t>Restrooms</t>
  </si>
  <si>
    <t>Concourse Bar</t>
  </si>
  <si>
    <t>Renovation/ Reconfiguration</t>
  </si>
  <si>
    <t>New interior construction</t>
  </si>
  <si>
    <t>Team Store</t>
  </si>
  <si>
    <t>Team Store Wayfinding</t>
  </si>
  <si>
    <t>Concourse</t>
  </si>
  <si>
    <t>Refresh/ Restoration</t>
  </si>
  <si>
    <t>Patch, Repair, and clean polished concrete</t>
  </si>
  <si>
    <t>Concourse - General</t>
  </si>
  <si>
    <t>Artwork/ Historical display</t>
  </si>
  <si>
    <t>Seating - Fixed</t>
  </si>
  <si>
    <t>Club Level</t>
  </si>
  <si>
    <t>Furniture Replacement</t>
  </si>
  <si>
    <t>Seating - Precast Tiers and Stair Aisles</t>
  </si>
  <si>
    <t>Club Space - General</t>
  </si>
  <si>
    <t>Flooring</t>
  </si>
  <si>
    <t>Replacement/Renovation</t>
  </si>
  <si>
    <t>Ceiling and Lighting renovation</t>
  </si>
  <si>
    <t>Rose Room</t>
  </si>
  <si>
    <t>Furniture</t>
  </si>
  <si>
    <t xml:space="preserve">Seating - Fixed </t>
  </si>
  <si>
    <t>Individual Suites</t>
  </si>
  <si>
    <t>Replacement/ Renovation</t>
  </si>
  <si>
    <t>Ceiling renovation</t>
  </si>
  <si>
    <t>General - Interior Partitions and Ceilings</t>
  </si>
  <si>
    <t xml:space="preserve">Patch, Repair, Paint </t>
  </si>
  <si>
    <t>Patch and repair gypsum board walls</t>
  </si>
  <si>
    <t>Suite space interior finishes renovation (as needed basis)</t>
  </si>
  <si>
    <t>Studio Suites</t>
  </si>
  <si>
    <t>Suite space interior finishes renovation, wall paint, floor, ceiling</t>
  </si>
  <si>
    <t>Replacement - FF&amp;E</t>
  </si>
  <si>
    <t>Studio 365</t>
  </si>
  <si>
    <t>POA Suite</t>
  </si>
  <si>
    <t>Flooring and Paint</t>
  </si>
  <si>
    <t>Refresh/ Renovation</t>
  </si>
  <si>
    <t xml:space="preserve">Suite space interior finishes renovation, wall paint, floor, ceiling </t>
  </si>
  <si>
    <t>Skyline Conference Room</t>
  </si>
  <si>
    <t>Suite space interior finishes renovation</t>
  </si>
  <si>
    <t>Life safety Improvements</t>
  </si>
  <si>
    <t>Gate A - Section 314 and 315</t>
  </si>
  <si>
    <t>Repair/ Renovation</t>
  </si>
  <si>
    <t>Egress Improvements</t>
  </si>
  <si>
    <t>Exterior</t>
  </si>
  <si>
    <t>Restoration</t>
  </si>
  <si>
    <t>Cleaning/ Restoration</t>
  </si>
  <si>
    <t>Exterior Soffit</t>
  </si>
  <si>
    <t>EIFS Patch, repair, elastomeric coating</t>
  </si>
  <si>
    <t>Electrical Repair</t>
  </si>
  <si>
    <t>Repair cladding materials</t>
  </si>
  <si>
    <t>Replace Access Panel</t>
  </si>
  <si>
    <t>Replace cladding materials</t>
  </si>
  <si>
    <t>Replace door thresholds</t>
  </si>
  <si>
    <t>Handrails</t>
  </si>
  <si>
    <t>Repair/ Restoration</t>
  </si>
  <si>
    <t>Damaged Panel</t>
  </si>
  <si>
    <t>Sealant repairs/ replacements</t>
  </si>
  <si>
    <t>New Tree Grates, Life Safety</t>
  </si>
  <si>
    <t>Concrete patch and repair</t>
  </si>
  <si>
    <t>Addition</t>
  </si>
  <si>
    <t>Added wayfinding</t>
  </si>
  <si>
    <t>Cleaning/Restoration/Stain</t>
  </si>
  <si>
    <t>Cleaning/ Restoration/Stain</t>
  </si>
  <si>
    <t>Fencing replacement</t>
  </si>
  <si>
    <t>Additional lighting in dark zones, resolve glare</t>
  </si>
  <si>
    <t>Exterior metal paint</t>
  </si>
  <si>
    <t>Replacement and improvements of wayfinding/ environmental graphics</t>
  </si>
  <si>
    <t>Enhanced access control for interior and exterior plaza usage.</t>
  </si>
  <si>
    <t>Carpet, Wall Paint, and Ceiling</t>
  </si>
  <si>
    <t>Individual Suites - Original</t>
  </si>
  <si>
    <t>Individual Suites - Recently Renovated</t>
  </si>
  <si>
    <t>Suites - Corridor</t>
  </si>
  <si>
    <t>Concourse facing façade and signage update / renovation</t>
  </si>
  <si>
    <t>Concrete repairs, New railings, Life Safety improvements</t>
  </si>
  <si>
    <t>Concrete repairs, railing repairs, Life Safety improvements</t>
  </si>
  <si>
    <t>Seating - Retractable Seating System</t>
  </si>
  <si>
    <t>QUICK CHILL POWER PAK, 1/3 HP</t>
  </si>
  <si>
    <t>front cart with a roster</t>
  </si>
  <si>
    <t>65-70LB LG SERIES GAS FREESTANDING FRYER</t>
  </si>
  <si>
    <t>50LB LG SERIES GAS FREESTANDING FRYER</t>
  </si>
  <si>
    <t xml:space="preserve">All Impingers in the building are in poor conditions </t>
  </si>
  <si>
    <t>N.I.K.E.C. (BY PURVEYOR)</t>
  </si>
  <si>
    <t>op Display  with Swing Door - 3.2 ft.</t>
  </si>
  <si>
    <t>Refrigerator, Drop-in 60" Counter Counter Cold Salad</t>
  </si>
  <si>
    <t>Sink, 3 Compartment w/Overshelf</t>
  </si>
  <si>
    <t>Sink, 3 Compartment w/ Double Overshelf</t>
  </si>
  <si>
    <t>Sink, 3 Compartment w/Overshelf (L-Shape)</t>
  </si>
  <si>
    <t>Table, Stainless Steel with Prep Sink and Overshelf</t>
  </si>
  <si>
    <t>Table, Stainless Steel with Prep Sink &amp; Double Overshelf</t>
  </si>
  <si>
    <t>Table, Stainless Steel Clean Dish Table and Overshelf</t>
  </si>
  <si>
    <t>Table, Stainless Steel Dirty Dish Table and Overshelf</t>
  </si>
  <si>
    <t>e large</t>
  </si>
  <si>
    <t>Main Roof (Above Bowl)</t>
  </si>
  <si>
    <t>Ring Roof - Level 7</t>
  </si>
  <si>
    <t>North Entrance - Level 3</t>
  </si>
  <si>
    <t>N Elevator Lobby</t>
  </si>
  <si>
    <t>N Elevator Shaft-W</t>
  </si>
  <si>
    <t>N-Elevator Shaft-E</t>
  </si>
  <si>
    <t>N-Club Level Entrance</t>
  </si>
  <si>
    <t>NW-Stairwell Roof-Lower</t>
  </si>
  <si>
    <t>NW-Stairwell Roof-Upper</t>
  </si>
  <si>
    <t>W Half Round Roof</t>
  </si>
  <si>
    <t>SW-Stairwell Roof-Lower</t>
  </si>
  <si>
    <t>SW-Stairwell Roof-Upper</t>
  </si>
  <si>
    <t>SE-Stairwell Roof-Lower</t>
  </si>
  <si>
    <t>SE-Stairwell Roof-Upper</t>
  </si>
  <si>
    <t>E-Entrance/Terrace Roof</t>
  </si>
  <si>
    <t>NE-Mechanical Rm Roof</t>
  </si>
  <si>
    <t>Roofs &amp; Façade</t>
  </si>
  <si>
    <t>Corner Stairwells-L</t>
  </si>
  <si>
    <t>Corner Stairwells-R</t>
  </si>
  <si>
    <t>South Façade</t>
  </si>
  <si>
    <t>Half-Round+Terrace Walls</t>
  </si>
  <si>
    <t>Meeting/Banquet Room</t>
  </si>
  <si>
    <t>Elevator Lobby - Curved</t>
  </si>
  <si>
    <t>Elevator Lobby - North</t>
  </si>
  <si>
    <t>Curtain-Wall</t>
  </si>
  <si>
    <t>Roof Membranes</t>
  </si>
  <si>
    <t>Aluminum-Framed Double-Glazed</t>
  </si>
  <si>
    <t>Windows</t>
  </si>
  <si>
    <t>Storefront</t>
  </si>
  <si>
    <t>Doors</t>
  </si>
  <si>
    <t>UPS/Inverter battery replacement/maintained</t>
  </si>
  <si>
    <t>Electrical Branch Distribution Replacement (During Renovations)</t>
  </si>
  <si>
    <t>Bus Duct Maintained</t>
  </si>
  <si>
    <t>Fire Alarm Testing/Maintained</t>
  </si>
  <si>
    <t>Domestic Hot Water Recirculation Pumps</t>
  </si>
  <si>
    <t>Submersible Pumps - Parking Deck</t>
  </si>
  <si>
    <t>Video Displays</t>
  </si>
  <si>
    <t>LED Displays - Vomitory</t>
  </si>
  <si>
    <t>Anodized Alum - Glass</t>
  </si>
  <si>
    <t>765-Ton McQuay Centrifugal Chiller</t>
  </si>
  <si>
    <t>Bus Duct Maintenance</t>
  </si>
  <si>
    <t>Type (Permanent Stands, Portables, Kitchens)</t>
  </si>
  <si>
    <t xml:space="preserve">Courtside Club Kitchen </t>
  </si>
  <si>
    <t>102 Crafters</t>
  </si>
  <si>
    <t xml:space="preserve">111 Crafters </t>
  </si>
  <si>
    <t>Salt n Straw CC205</t>
  </si>
  <si>
    <t>303 Crafters</t>
  </si>
  <si>
    <t xml:space="preserve">B324 Liquor  Bar </t>
  </si>
  <si>
    <t>Concept (Grill, Italian, Bar, Etc.)</t>
  </si>
  <si>
    <t xml:space="preserve">Hawaiian </t>
  </si>
  <si>
    <t xml:space="preserve">Haywain </t>
  </si>
  <si>
    <t xml:space="preserve">Dispenser, Liquor </t>
  </si>
  <si>
    <t>Bartender Station, 3 Comp Sinks - 60"W &amp; 18-9/16"D</t>
  </si>
  <si>
    <t>Storage, Liquor Cabinet</t>
  </si>
  <si>
    <t xml:space="preserve">Draft Beer System </t>
  </si>
  <si>
    <t>10' Cart, Hand sink, 3 Hot Wells, 2 Cold Wells, Undercounter Refrigerator</t>
  </si>
  <si>
    <t>Canopy's are in Storage</t>
  </si>
  <si>
    <t>10' Cart, Hand sink, Storage, Single Kegarator</t>
  </si>
  <si>
    <t>10' Cart hand sink, With ventless hood 36" Griddle</t>
  </si>
  <si>
    <t>Coffee, Vending Machines  $6910 ea. 2023</t>
  </si>
  <si>
    <t>Cheese Melter</t>
  </si>
  <si>
    <t xml:space="preserve">Ice Maker, W/ out Bin-  2,600lbs (Air Cooled) </t>
  </si>
  <si>
    <t>$5035 ea. in 2019</t>
  </si>
  <si>
    <t>$12,500 ea. in 2019</t>
  </si>
  <si>
    <t>Office Furniture, Desk Top Computers with 2 Monitors ea.</t>
  </si>
  <si>
    <t>9Desk Top Computers with 2 ea.</t>
  </si>
  <si>
    <t>Amazon  Go</t>
  </si>
  <si>
    <t>2 Door - 48 in. wide</t>
  </si>
  <si>
    <t>Drop-in 60 in.</t>
  </si>
  <si>
    <t>Ventilator</t>
  </si>
  <si>
    <t>144 Sq Ft ea.</t>
  </si>
  <si>
    <t>a dishwasher</t>
  </si>
  <si>
    <t>Quick Chill Power Pak, 1/3 HP</t>
  </si>
  <si>
    <t>10' Cart hand sink, With Ventless hood 36" Griddle</t>
  </si>
  <si>
    <t>Refrigerator, Drop-in 60" Counter  Cold Salad</t>
  </si>
  <si>
    <t>Coffee Maker, Espresso</t>
  </si>
  <si>
    <t>Locker Room Corridor</t>
  </si>
  <si>
    <t>Trail Blazer's Family Room</t>
  </si>
  <si>
    <t>Restrooms &amp; Family Area Restrooms</t>
  </si>
  <si>
    <t>Suite space interior finishes</t>
  </si>
  <si>
    <t>Concourse facing façade and signage update/Refresh</t>
  </si>
  <si>
    <t>Vandalism</t>
  </si>
  <si>
    <t>Main Entrance</t>
  </si>
  <si>
    <t>Metal Wall Panels - Stainless</t>
  </si>
  <si>
    <t>Metal Wall Panels - Powder Coated</t>
  </si>
  <si>
    <t>Metal Louvers</t>
  </si>
  <si>
    <t>Exterior Doors</t>
  </si>
  <si>
    <t>Precast Cladding</t>
  </si>
  <si>
    <t>Trench Drains</t>
  </si>
  <si>
    <t>High Roof Fascia and Soffit</t>
  </si>
  <si>
    <t>Ultra Patio Guardrail</t>
  </si>
  <si>
    <t>Planters</t>
  </si>
  <si>
    <t xml:space="preserve">Stairs </t>
  </si>
  <si>
    <t>Stairs and Railings</t>
  </si>
  <si>
    <t>Wayfinding</t>
  </si>
  <si>
    <t>Entry Ramp Concrete Walls</t>
  </si>
  <si>
    <t>Perimeter Concrete Walls</t>
  </si>
  <si>
    <t>Underside of Concrete Slabs</t>
  </si>
  <si>
    <t>North Side Fencing</t>
  </si>
  <si>
    <t>Fence Screening</t>
  </si>
  <si>
    <t>Mechanical Screening</t>
  </si>
  <si>
    <t>Metal Wall Panels - Powder coated</t>
  </si>
  <si>
    <t>Fixed</t>
  </si>
  <si>
    <t>Precast Tiers and Stair Aisles</t>
  </si>
  <si>
    <t>Section 305 rows G through R</t>
  </si>
  <si>
    <t>Standing Room</t>
  </si>
  <si>
    <t>Interior Partitions</t>
  </si>
  <si>
    <t>Concessions</t>
  </si>
  <si>
    <t>Fixed Seating</t>
  </si>
  <si>
    <t>Standing Room ArEA</t>
  </si>
  <si>
    <t>Clean and Coat Catwalk Framing - Isolated Locations</t>
  </si>
  <si>
    <t>Trail Blazers Locker Room &amp; Team Areas</t>
  </si>
  <si>
    <t>Trail Blazer's Locker Room &amp; Team Areas</t>
  </si>
  <si>
    <t>Restrooms/Family Area Restrooms</t>
  </si>
  <si>
    <t>Legacy Suite</t>
  </si>
  <si>
    <t xml:space="preserve"> Architecture &amp; Interiors - Total</t>
  </si>
  <si>
    <t>Ice Surface</t>
  </si>
  <si>
    <t>Ice Plant &amp; Ice Floor Rebuild</t>
  </si>
  <si>
    <t>Ice Making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</si>
</sst>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4" formatCode="_(&quot;$&quot;* #,##0.00_);_(&quot;$&quot;* \(#,##0.00\);_(&quot;$&quot;* &quot;-&quot;??_);_(@_)"/>
    <numFmt numFmtId="43" formatCode="_(* #,##0.00_);_(* \(#,##0.00\);_(* &quot;-&quot;??_);_(@_)"/>
    <numFmt numFmtId="164" formatCode="&quot;$&quot;#,##0.00"/>
    <numFmt numFmtId="165" formatCode="&quot;$&quot;#,##0"/>
    <numFmt numFmtId="166" formatCode="_(* #,##0_);_(* \(#,##0\);_(* &quot;-&quot;??_);_(@_)"/>
    <numFmt numFmtId="167" formatCode="_(&quot;$&quot;* #,##0_);_(&quot;$&quot;* \(#,##0\);_(&quot;$&quot;* &quot;-&quot;??_);_(@_)"/>
    <numFmt numFmtId="168" formatCode="0.0%"/>
    <numFmt numFmtId="169" formatCode="&quot;$&quot;\ #,##0.00"/>
  </numFmts>
  <fonts count="29">
    <font>
      <sz val="12"/>
      <color theme="1"/>
      <name val="Calibri"/>
      <family val="2"/>
      <scheme val="minor"/>
    </font>
    <font>
      <sz val="12"/>
      <name val="Arial"/>
      <family val="2"/>
    </font>
    <font>
      <b/>
      <sz val="12"/>
      <name val="Arial"/>
      <family val="2"/>
    </font>
    <font>
      <b/>
      <sz val="14"/>
      <name val="Arial"/>
      <family val="2"/>
    </font>
    <font>
      <sz val="12"/>
      <color theme="1"/>
      <name val="Calibri"/>
      <family val="2"/>
      <scheme val="minor"/>
    </font>
    <font>
      <sz val="12"/>
      <color theme="1"/>
      <name val="Arial"/>
      <family val="2"/>
    </font>
    <font>
      <b/>
      <sz val="12"/>
      <color rgb="FF00B050"/>
      <name val="Arial"/>
      <family val="2"/>
    </font>
    <font>
      <b/>
      <sz val="12"/>
      <color rgb="FFFF0000"/>
      <name val="Arial"/>
      <family val="2"/>
    </font>
    <font>
      <b/>
      <sz val="11"/>
      <color theme="1"/>
      <name val="Arial"/>
      <family val="2"/>
    </font>
    <font>
      <b/>
      <sz val="12"/>
      <color theme="1"/>
      <name val="Arial"/>
      <family val="2"/>
    </font>
    <font>
      <sz val="12"/>
      <color rgb="FFFF0000"/>
      <name val="Arial"/>
      <family val="2"/>
    </font>
    <font>
      <sz val="11"/>
      <color theme="1"/>
      <name val="Arial"/>
      <family val="2"/>
    </font>
    <font>
      <b/>
      <i/>
      <sz val="12"/>
      <color theme="1"/>
      <name val="Arial"/>
      <family val="2"/>
    </font>
    <font>
      <b/>
      <sz val="14"/>
      <color rgb="FFFF0000"/>
      <name val="Arial"/>
      <family val="2"/>
    </font>
    <font>
      <b/>
      <sz val="14"/>
      <color theme="1"/>
      <name val="Arial"/>
      <family val="2"/>
    </font>
    <font>
      <sz val="12"/>
      <name val="Times"/>
      <family val="1"/>
    </font>
    <font>
      <sz val="10"/>
      <name val="Geneva"/>
      <family val="2"/>
      <charset val="1"/>
    </font>
    <font>
      <sz val="14"/>
      <name val="Arial"/>
      <family val="2"/>
    </font>
    <font>
      <b/>
      <sz val="16"/>
      <name val="Arial"/>
      <family val="2"/>
    </font>
    <font>
      <b/>
      <i/>
      <sz val="14"/>
      <color theme="1"/>
      <name val="Arial"/>
      <family val="2"/>
    </font>
    <font>
      <b/>
      <i/>
      <sz val="12"/>
      <name val="Arial"/>
      <family val="2"/>
    </font>
    <font>
      <sz val="12"/>
      <color indexed="10"/>
      <name val="Arial"/>
      <family val="2"/>
    </font>
    <font>
      <sz val="12"/>
      <color rgb="FF000000"/>
      <name val="Arial"/>
      <family val="2"/>
    </font>
    <font>
      <sz val="11"/>
      <color rgb="FF000000"/>
      <name val="Arial"/>
      <family val="2"/>
    </font>
    <font>
      <sz val="13"/>
      <color rgb="FF3B4238"/>
      <name val="Arial"/>
      <family val="2"/>
    </font>
    <font>
      <b/>
      <sz val="9"/>
      <color indexed="81"/>
      <name val="Tahoma"/>
      <family val="2"/>
    </font>
    <font>
      <sz val="9"/>
      <color indexed="81"/>
      <name val="Tahoma"/>
      <family val="2"/>
    </font>
    <font>
      <b/>
      <sz val="9"/>
      <color rgb="FF000000"/>
      <name val="Tahoma"/>
      <family val="2"/>
    </font>
    <font>
      <sz val="9"/>
      <color rgb="FF000000"/>
      <name val="Tahoma"/>
      <family val="2"/>
    </font>
  </fonts>
  <fills count="1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0"/>
        <bgColor indexed="64"/>
      </patternFill>
    </fill>
    <fill>
      <patternFill patternType="solid">
        <fgColor rgb="FFFFF2CC"/>
        <bgColor rgb="FF000000"/>
      </patternFill>
    </fill>
    <fill>
      <patternFill patternType="solid">
        <fgColor theme="4" tint="0.5999938962981048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E7ABFF"/>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theme="2" tint="-9.9978637043366805E-2"/>
        <bgColor indexed="64"/>
      </patternFill>
    </fill>
    <fill>
      <patternFill patternType="solid">
        <fgColor theme="2" tint="-9.9978637043366805E-2"/>
        <bgColor theme="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s>
  <cellStyleXfs count="10">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2" fontId="15" fillId="0" borderId="0"/>
    <xf numFmtId="43" fontId="16" fillId="0" borderId="0" applyFont="0" applyFill="0" applyBorder="0" applyAlignment="0" applyProtection="0"/>
    <xf numFmtId="9" fontId="16" fillId="0" borderId="0" applyFont="0" applyFill="0" applyBorder="0" applyAlignment="0" applyProtection="0"/>
    <xf numFmtId="42" fontId="15" fillId="0" borderId="0"/>
    <xf numFmtId="0" fontId="4" fillId="0" borderId="0"/>
    <xf numFmtId="44" fontId="16" fillId="0" borderId="0" applyFont="0" applyFill="0" applyBorder="0" applyAlignment="0" applyProtection="0"/>
  </cellStyleXfs>
  <cellXfs count="523">
    <xf numFmtId="0" fontId="0" fillId="0" borderId="0" xfId="0"/>
    <xf numFmtId="0" fontId="5" fillId="0" borderId="3" xfId="0" applyFont="1" applyBorder="1"/>
    <xf numFmtId="0" fontId="1" fillId="0" borderId="3" xfId="0" applyFont="1" applyBorder="1" applyAlignment="1">
      <alignment vertical="center"/>
    </xf>
    <xf numFmtId="0" fontId="1" fillId="0" borderId="3" xfId="0" applyFont="1" applyBorder="1" applyAlignment="1">
      <alignment horizontal="center" vertical="center"/>
    </xf>
    <xf numFmtId="1" fontId="1" fillId="0" borderId="3" xfId="1" applyNumberFormat="1" applyFont="1" applyFill="1" applyBorder="1" applyAlignment="1">
      <alignment horizontal="center" vertical="center"/>
    </xf>
    <xf numFmtId="1" fontId="1" fillId="0" borderId="4" xfId="1" applyNumberFormat="1" applyFont="1" applyFill="1" applyBorder="1" applyAlignment="1">
      <alignment horizontal="center" vertical="center"/>
    </xf>
    <xf numFmtId="1" fontId="7" fillId="0" borderId="4" xfId="1" applyNumberFormat="1" applyFont="1" applyFill="1" applyBorder="1" applyAlignment="1">
      <alignment horizontal="center" vertical="center"/>
    </xf>
    <xf numFmtId="1" fontId="7" fillId="0" borderId="3" xfId="1" applyNumberFormat="1" applyFont="1" applyFill="1" applyBorder="1" applyAlignment="1">
      <alignment horizontal="center" vertical="center"/>
    </xf>
    <xf numFmtId="1" fontId="7" fillId="0" borderId="3" xfId="2" applyNumberFormat="1" applyFont="1" applyFill="1" applyBorder="1" applyAlignment="1">
      <alignment horizontal="center" vertical="center"/>
    </xf>
    <xf numFmtId="1" fontId="7" fillId="0" borderId="3" xfId="0" applyNumberFormat="1" applyFont="1" applyBorder="1" applyAlignment="1">
      <alignment horizontal="center" vertical="center"/>
    </xf>
    <xf numFmtId="10" fontId="6" fillId="0" borderId="7" xfId="3" applyNumberFormat="1" applyFont="1" applyBorder="1" applyAlignment="1">
      <alignment horizontal="center" vertical="center"/>
    </xf>
    <xf numFmtId="10" fontId="6" fillId="0" borderId="7" xfId="3" applyNumberFormat="1" applyFont="1" applyFill="1" applyBorder="1" applyAlignment="1">
      <alignment horizontal="center" vertical="center"/>
    </xf>
    <xf numFmtId="0" fontId="8" fillId="0" borderId="6" xfId="0" applyFont="1" applyBorder="1" applyAlignment="1">
      <alignment horizontal="center" vertical="center"/>
    </xf>
    <xf numFmtId="0" fontId="5" fillId="0" borderId="8" xfId="0" applyFont="1" applyBorder="1"/>
    <xf numFmtId="1" fontId="2" fillId="0" borderId="7" xfId="1" applyNumberFormat="1" applyFont="1" applyFill="1" applyBorder="1" applyAlignment="1">
      <alignment horizontal="center" vertical="center"/>
    </xf>
    <xf numFmtId="0" fontId="5" fillId="0" borderId="1" xfId="0" applyFont="1" applyBorder="1" applyAlignment="1">
      <alignment horizontal="center" vertical="center"/>
    </xf>
    <xf numFmtId="1" fontId="7" fillId="0" borderId="9" xfId="0" applyNumberFormat="1" applyFont="1" applyBorder="1" applyAlignment="1">
      <alignment horizontal="center" vertical="center"/>
    </xf>
    <xf numFmtId="165" fontId="1" fillId="2" borderId="9" xfId="0" applyNumberFormat="1" applyFont="1" applyFill="1" applyBorder="1" applyAlignment="1">
      <alignment vertical="center"/>
    </xf>
    <xf numFmtId="165" fontId="5" fillId="2" borderId="9" xfId="0" applyNumberFormat="1" applyFont="1" applyFill="1" applyBorder="1" applyAlignment="1">
      <alignment vertical="center"/>
    </xf>
    <xf numFmtId="0" fontId="5" fillId="0" borderId="1" xfId="0" applyFont="1" applyBorder="1" applyAlignment="1">
      <alignment horizontal="center" vertical="center" wrapText="1"/>
    </xf>
    <xf numFmtId="0" fontId="5" fillId="0" borderId="9" xfId="0" applyFont="1" applyBorder="1" applyAlignment="1">
      <alignment horizontal="center" vertical="center"/>
    </xf>
    <xf numFmtId="49" fontId="5" fillId="0" borderId="1" xfId="0" applyNumberFormat="1" applyFont="1" applyBorder="1" applyAlignment="1">
      <alignment horizontal="left" vertical="center"/>
    </xf>
    <xf numFmtId="1" fontId="5" fillId="0" borderId="1" xfId="0" applyNumberFormat="1" applyFont="1" applyBorder="1" applyAlignment="1">
      <alignment horizontal="center" vertical="center"/>
    </xf>
    <xf numFmtId="165" fontId="5" fillId="0" borderId="10" xfId="0" applyNumberFormat="1" applyFont="1" applyBorder="1" applyAlignment="1">
      <alignment vertical="center"/>
    </xf>
    <xf numFmtId="1" fontId="7" fillId="0" borderId="10" xfId="0" applyNumberFormat="1" applyFont="1" applyBorder="1" applyAlignment="1">
      <alignment horizontal="center" vertical="center"/>
    </xf>
    <xf numFmtId="0" fontId="11" fillId="3" borderId="12" xfId="0" applyFont="1" applyFill="1" applyBorder="1" applyAlignment="1">
      <alignment vertical="center"/>
    </xf>
    <xf numFmtId="165" fontId="9" fillId="3" borderId="5" xfId="0" applyNumberFormat="1" applyFont="1" applyFill="1" applyBorder="1" applyAlignment="1">
      <alignment vertical="center"/>
    </xf>
    <xf numFmtId="0" fontId="9" fillId="0" borderId="0" xfId="0" applyFont="1" applyAlignment="1">
      <alignment vertical="center"/>
    </xf>
    <xf numFmtId="0" fontId="11" fillId="0" borderId="0" xfId="0" applyFont="1" applyAlignment="1">
      <alignment vertical="center"/>
    </xf>
    <xf numFmtId="2" fontId="11" fillId="0" borderId="0" xfId="0" applyNumberFormat="1" applyFont="1" applyAlignment="1">
      <alignment vertical="center"/>
    </xf>
    <xf numFmtId="2" fontId="5" fillId="0" borderId="9" xfId="0" applyNumberFormat="1" applyFont="1" applyBorder="1" applyAlignment="1">
      <alignment vertical="center"/>
    </xf>
    <xf numFmtId="165" fontId="1" fillId="0" borderId="10" xfId="0" applyNumberFormat="1" applyFont="1" applyBorder="1" applyAlignment="1">
      <alignment vertical="center"/>
    </xf>
    <xf numFmtId="165" fontId="9" fillId="0" borderId="0" xfId="0" applyNumberFormat="1" applyFont="1" applyAlignment="1">
      <alignment vertical="center"/>
    </xf>
    <xf numFmtId="0" fontId="5" fillId="0" borderId="5" xfId="0" applyFont="1" applyBorder="1" applyAlignment="1">
      <alignment vertical="center"/>
    </xf>
    <xf numFmtId="2" fontId="5" fillId="0" borderId="5" xfId="0" applyNumberFormat="1" applyFont="1" applyBorder="1" applyAlignment="1">
      <alignment vertical="center"/>
    </xf>
    <xf numFmtId="0" fontId="5" fillId="0" borderId="5" xfId="0" applyFont="1" applyBorder="1" applyAlignment="1">
      <alignment horizontal="center" vertical="center"/>
    </xf>
    <xf numFmtId="0" fontId="5" fillId="0" borderId="9" xfId="0" applyFont="1" applyBorder="1" applyAlignment="1">
      <alignment vertical="center"/>
    </xf>
    <xf numFmtId="1" fontId="7" fillId="0" borderId="1" xfId="0" applyNumberFormat="1" applyFont="1" applyBorder="1" applyAlignment="1">
      <alignment horizontal="center" vertical="center"/>
    </xf>
    <xf numFmtId="0" fontId="8" fillId="3" borderId="5" xfId="0" applyFont="1" applyFill="1" applyBorder="1" applyAlignment="1">
      <alignment vertical="center"/>
    </xf>
    <xf numFmtId="2" fontId="8" fillId="3" borderId="5" xfId="0" applyNumberFormat="1" applyFont="1" applyFill="1" applyBorder="1" applyAlignment="1">
      <alignment vertical="center"/>
    </xf>
    <xf numFmtId="0" fontId="10" fillId="0" borderId="14" xfId="0" applyFont="1" applyBorder="1" applyAlignment="1">
      <alignment horizontal="left" vertical="center"/>
    </xf>
    <xf numFmtId="0" fontId="11" fillId="0" borderId="10" xfId="0" applyFont="1" applyBorder="1" applyAlignment="1">
      <alignment vertical="center"/>
    </xf>
    <xf numFmtId="2" fontId="11" fillId="0" borderId="10" xfId="0" applyNumberFormat="1" applyFont="1" applyBorder="1" applyAlignment="1">
      <alignment vertical="center"/>
    </xf>
    <xf numFmtId="0" fontId="9" fillId="3" borderId="5" xfId="0" applyFont="1" applyFill="1" applyBorder="1" applyAlignment="1">
      <alignment vertical="center"/>
    </xf>
    <xf numFmtId="0" fontId="9" fillId="3" borderId="12" xfId="0" applyFont="1" applyFill="1" applyBorder="1" applyAlignment="1">
      <alignment vertical="center"/>
    </xf>
    <xf numFmtId="0" fontId="9" fillId="3" borderId="5" xfId="0" applyFont="1" applyFill="1" applyBorder="1" applyAlignment="1">
      <alignment horizontal="center" vertical="center"/>
    </xf>
    <xf numFmtId="0" fontId="5" fillId="0" borderId="15" xfId="0" applyFont="1" applyBorder="1" applyAlignment="1">
      <alignment vertical="center"/>
    </xf>
    <xf numFmtId="0" fontId="12" fillId="3" borderId="6" xfId="0" applyFont="1" applyFill="1" applyBorder="1" applyAlignment="1">
      <alignment vertical="center"/>
    </xf>
    <xf numFmtId="0" fontId="5" fillId="3" borderId="1" xfId="0" applyFont="1" applyFill="1" applyBorder="1" applyAlignment="1">
      <alignment vertical="center"/>
    </xf>
    <xf numFmtId="0" fontId="5" fillId="3" borderId="1" xfId="0" applyFont="1" applyFill="1" applyBorder="1" applyAlignment="1">
      <alignment horizontal="center" vertical="center"/>
    </xf>
    <xf numFmtId="165" fontId="5" fillId="3" borderId="1" xfId="0" applyNumberFormat="1" applyFont="1" applyFill="1" applyBorder="1" applyAlignment="1">
      <alignment vertical="center"/>
    </xf>
    <xf numFmtId="0" fontId="9" fillId="3" borderId="13" xfId="0" applyFont="1" applyFill="1" applyBorder="1" applyAlignment="1">
      <alignment horizontal="left" vertical="center"/>
    </xf>
    <xf numFmtId="0" fontId="5" fillId="0" borderId="0" xfId="0" applyFont="1"/>
    <xf numFmtId="0" fontId="5" fillId="0" borderId="17" xfId="0" applyFont="1" applyBorder="1" applyAlignment="1">
      <alignment horizontal="center" vertical="center"/>
    </xf>
    <xf numFmtId="165" fontId="9" fillId="3" borderId="9" xfId="0" applyNumberFormat="1" applyFont="1" applyFill="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9" fillId="0" borderId="1" xfId="0" applyFont="1" applyBorder="1" applyAlignment="1">
      <alignment vertical="center"/>
    </xf>
    <xf numFmtId="1" fontId="5" fillId="0" borderId="9" xfId="0" applyNumberFormat="1" applyFont="1" applyBorder="1" applyAlignment="1">
      <alignment vertical="center"/>
    </xf>
    <xf numFmtId="1" fontId="11" fillId="0" borderId="0" xfId="0" applyNumberFormat="1" applyFont="1" applyAlignment="1">
      <alignment vertical="center"/>
    </xf>
    <xf numFmtId="1" fontId="5" fillId="0" borderId="5" xfId="0" applyNumberFormat="1" applyFont="1" applyBorder="1" applyAlignment="1">
      <alignment vertical="center"/>
    </xf>
    <xf numFmtId="1" fontId="8" fillId="3" borderId="5" xfId="0" applyNumberFormat="1" applyFont="1" applyFill="1" applyBorder="1" applyAlignment="1">
      <alignment vertical="center"/>
    </xf>
    <xf numFmtId="1" fontId="11" fillId="0" borderId="10" xfId="0" applyNumberFormat="1" applyFont="1" applyBorder="1" applyAlignment="1">
      <alignment vertical="center"/>
    </xf>
    <xf numFmtId="1" fontId="9" fillId="3" borderId="5" xfId="0" applyNumberFormat="1" applyFont="1" applyFill="1" applyBorder="1" applyAlignment="1">
      <alignment vertical="center"/>
    </xf>
    <xf numFmtId="1" fontId="5" fillId="3" borderId="1" xfId="0" applyNumberFormat="1" applyFont="1" applyFill="1" applyBorder="1" applyAlignment="1">
      <alignment vertical="center"/>
    </xf>
    <xf numFmtId="2" fontId="5" fillId="0" borderId="0" xfId="0" applyNumberFormat="1" applyFont="1" applyAlignment="1">
      <alignment vertical="center"/>
    </xf>
    <xf numFmtId="0" fontId="5" fillId="0" borderId="0" xfId="0" applyFont="1" applyAlignment="1">
      <alignment vertical="center"/>
    </xf>
    <xf numFmtId="165" fontId="5" fillId="0" borderId="1" xfId="0" applyNumberFormat="1" applyFont="1" applyBorder="1" applyAlignment="1">
      <alignment horizontal="center" vertical="center"/>
    </xf>
    <xf numFmtId="0" fontId="13" fillId="0" borderId="18" xfId="0" applyFont="1" applyBorder="1" applyAlignment="1">
      <alignment horizontal="center" vertical="center"/>
    </xf>
    <xf numFmtId="49" fontId="9" fillId="0" borderId="6" xfId="0" applyNumberFormat="1" applyFont="1" applyBorder="1" applyAlignment="1">
      <alignment horizontal="center" vertical="center"/>
    </xf>
    <xf numFmtId="49" fontId="9" fillId="0" borderId="1" xfId="0" applyNumberFormat="1" applyFont="1" applyBorder="1" applyAlignment="1">
      <alignment horizontal="center" vertical="center" wrapText="1"/>
    </xf>
    <xf numFmtId="0" fontId="5" fillId="0" borderId="3" xfId="0" applyFont="1" applyBorder="1" applyAlignment="1">
      <alignment vertical="center"/>
    </xf>
    <xf numFmtId="0" fontId="5" fillId="0" borderId="1" xfId="0" applyFont="1" applyBorder="1" applyAlignment="1">
      <alignment vertical="center"/>
    </xf>
    <xf numFmtId="0" fontId="5" fillId="0" borderId="17" xfId="0" applyFont="1" applyBorder="1" applyAlignment="1">
      <alignment vertical="center"/>
    </xf>
    <xf numFmtId="0" fontId="0" fillId="0" borderId="0" xfId="0" applyAlignment="1">
      <alignment wrapText="1"/>
    </xf>
    <xf numFmtId="0" fontId="5" fillId="0" borderId="3" xfId="0" applyFont="1" applyBorder="1" applyAlignment="1">
      <alignment horizontal="center"/>
    </xf>
    <xf numFmtId="0" fontId="11" fillId="3" borderId="12" xfId="0" applyFont="1" applyFill="1" applyBorder="1" applyAlignment="1">
      <alignment horizontal="center" vertical="center"/>
    </xf>
    <xf numFmtId="0" fontId="11" fillId="0" borderId="0" xfId="0" applyFont="1" applyAlignment="1">
      <alignment horizontal="center" vertical="center"/>
    </xf>
    <xf numFmtId="0" fontId="8" fillId="3" borderId="5" xfId="0" applyFont="1" applyFill="1" applyBorder="1" applyAlignment="1">
      <alignment horizontal="center" vertical="center"/>
    </xf>
    <xf numFmtId="0" fontId="11" fillId="0" borderId="10" xfId="0" applyFont="1" applyBorder="1" applyAlignment="1">
      <alignment horizontal="center" vertical="center"/>
    </xf>
    <xf numFmtId="0" fontId="1" fillId="0" borderId="17" xfId="0" applyFont="1" applyBorder="1" applyAlignment="1">
      <alignment vertical="center"/>
    </xf>
    <xf numFmtId="0" fontId="6" fillId="0" borderId="16" xfId="0" applyFont="1" applyBorder="1" applyAlignment="1">
      <alignment horizontal="left" vertical="center"/>
    </xf>
    <xf numFmtId="9" fontId="6" fillId="0" borderId="11" xfId="3" applyFont="1" applyBorder="1" applyAlignment="1">
      <alignment horizontal="center" vertical="center"/>
    </xf>
    <xf numFmtId="0" fontId="9" fillId="0" borderId="6" xfId="0" applyFont="1" applyBorder="1" applyAlignment="1">
      <alignment horizontal="center" vertical="center"/>
    </xf>
    <xf numFmtId="49" fontId="9"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66" fontId="5" fillId="0" borderId="15" xfId="1" applyNumberFormat="1" applyFont="1" applyFill="1" applyBorder="1" applyAlignment="1">
      <alignment horizontal="center" vertical="center"/>
    </xf>
    <xf numFmtId="0" fontId="14" fillId="4" borderId="6" xfId="0" applyFont="1" applyFill="1" applyBorder="1" applyAlignment="1">
      <alignment horizontal="center" vertical="center"/>
    </xf>
    <xf numFmtId="167" fontId="8" fillId="3" borderId="5" xfId="2" applyNumberFormat="1" applyFont="1" applyFill="1" applyBorder="1" applyAlignment="1">
      <alignment vertical="center"/>
    </xf>
    <xf numFmtId="164" fontId="9" fillId="0" borderId="2" xfId="0" applyNumberFormat="1" applyFont="1" applyBorder="1" applyAlignment="1">
      <alignment horizontal="center" vertical="center" wrapText="1"/>
    </xf>
    <xf numFmtId="9" fontId="6" fillId="0" borderId="3" xfId="3" applyFont="1" applyFill="1" applyBorder="1" applyAlignment="1">
      <alignment horizontal="center" vertical="center"/>
    </xf>
    <xf numFmtId="166" fontId="7" fillId="0" borderId="0" xfId="1" applyNumberFormat="1" applyFont="1" applyAlignment="1">
      <alignment vertical="center"/>
    </xf>
    <xf numFmtId="2" fontId="11" fillId="7" borderId="10" xfId="0" applyNumberFormat="1" applyFont="1" applyFill="1" applyBorder="1" applyAlignment="1">
      <alignment vertical="center"/>
    </xf>
    <xf numFmtId="0" fontId="5" fillId="7" borderId="9" xfId="0" applyFont="1" applyFill="1" applyBorder="1" applyAlignment="1">
      <alignment vertical="center"/>
    </xf>
    <xf numFmtId="167" fontId="5" fillId="3" borderId="1" xfId="0" applyNumberFormat="1" applyFont="1" applyFill="1" applyBorder="1" applyAlignment="1">
      <alignment vertical="center"/>
    </xf>
    <xf numFmtId="168" fontId="6" fillId="0" borderId="11" xfId="3" applyNumberFormat="1" applyFont="1" applyBorder="1" applyAlignment="1">
      <alignment horizontal="center" vertical="center"/>
    </xf>
    <xf numFmtId="0" fontId="1" fillId="0" borderId="0" xfId="4" applyNumberFormat="1" applyFont="1" applyAlignment="1">
      <alignment vertical="center"/>
    </xf>
    <xf numFmtId="0" fontId="1" fillId="0" borderId="0" xfId="4" applyNumberFormat="1" applyFont="1" applyAlignment="1">
      <alignment horizontal="left" vertical="center"/>
    </xf>
    <xf numFmtId="0" fontId="1" fillId="0" borderId="0" xfId="4" applyNumberFormat="1" applyFont="1" applyAlignment="1">
      <alignment vertical="center" wrapText="1"/>
    </xf>
    <xf numFmtId="0" fontId="1" fillId="0" borderId="0" xfId="4" applyNumberFormat="1" applyFont="1" applyAlignment="1">
      <alignment horizontal="left" vertical="center" wrapText="1"/>
    </xf>
    <xf numFmtId="0" fontId="1" fillId="0" borderId="0" xfId="4" applyNumberFormat="1" applyFont="1" applyAlignment="1">
      <alignment horizontal="center" vertical="center"/>
    </xf>
    <xf numFmtId="166" fontId="1" fillId="0" borderId="0" xfId="5" applyNumberFormat="1" applyFont="1" applyAlignment="1">
      <alignment horizontal="center" vertical="center"/>
    </xf>
    <xf numFmtId="166" fontId="10" fillId="0" borderId="0" xfId="5" applyNumberFormat="1" applyFont="1" applyAlignment="1">
      <alignment horizontal="right" vertical="center"/>
    </xf>
    <xf numFmtId="9" fontId="10" fillId="0" borderId="0" xfId="6" applyFont="1" applyFill="1" applyAlignment="1">
      <alignment vertical="center"/>
    </xf>
    <xf numFmtId="42" fontId="17" fillId="0" borderId="0" xfId="4" applyFont="1" applyAlignment="1">
      <alignment vertical="center"/>
    </xf>
    <xf numFmtId="42" fontId="1" fillId="0" borderId="0" xfId="4" applyFont="1" applyAlignment="1">
      <alignment vertical="center"/>
    </xf>
    <xf numFmtId="168" fontId="5" fillId="0" borderId="0" xfId="6" applyNumberFormat="1" applyFont="1" applyAlignment="1">
      <alignment horizontal="right" vertical="center"/>
    </xf>
    <xf numFmtId="9" fontId="1" fillId="0" borderId="0" xfId="6" applyFont="1" applyAlignment="1">
      <alignment vertical="center"/>
    </xf>
    <xf numFmtId="42" fontId="1" fillId="0" borderId="0" xfId="4" applyFont="1" applyAlignment="1">
      <alignment horizontal="center" vertical="center"/>
    </xf>
    <xf numFmtId="166" fontId="1" fillId="0" borderId="0" xfId="5" applyNumberFormat="1" applyFont="1" applyAlignment="1">
      <alignment vertical="center"/>
    </xf>
    <xf numFmtId="0" fontId="18" fillId="0" borderId="18" xfId="4" applyNumberFormat="1" applyFont="1" applyBorder="1" applyAlignment="1">
      <alignment vertical="center"/>
    </xf>
    <xf numFmtId="0" fontId="1" fillId="0" borderId="18" xfId="4" applyNumberFormat="1" applyFont="1" applyBorder="1" applyAlignment="1">
      <alignment vertical="center"/>
    </xf>
    <xf numFmtId="0" fontId="18" fillId="0" borderId="18" xfId="4" applyNumberFormat="1" applyFont="1" applyBorder="1" applyAlignment="1">
      <alignment vertical="center" wrapText="1"/>
    </xf>
    <xf numFmtId="0" fontId="1" fillId="0" borderId="18" xfId="4" applyNumberFormat="1" applyFont="1" applyBorder="1" applyAlignment="1">
      <alignment vertical="center" wrapText="1"/>
    </xf>
    <xf numFmtId="0" fontId="1" fillId="0" borderId="18" xfId="4" applyNumberFormat="1" applyFont="1" applyBorder="1" applyAlignment="1">
      <alignment horizontal="center" vertical="center"/>
    </xf>
    <xf numFmtId="42" fontId="1" fillId="0" borderId="18" xfId="4" applyFont="1" applyBorder="1" applyAlignment="1">
      <alignment horizontal="center" vertical="center"/>
    </xf>
    <xf numFmtId="1" fontId="1" fillId="0" borderId="1" xfId="4" applyNumberFormat="1" applyFont="1" applyBorder="1" applyAlignment="1">
      <alignment horizontal="center" vertical="center" wrapText="1"/>
    </xf>
    <xf numFmtId="1" fontId="1" fillId="0" borderId="2" xfId="4" applyNumberFormat="1" applyFont="1" applyBorder="1" applyAlignment="1">
      <alignment horizontal="center" vertical="center" wrapText="1"/>
    </xf>
    <xf numFmtId="42" fontId="17" fillId="0" borderId="21" xfId="4" applyFont="1" applyBorder="1" applyAlignment="1">
      <alignment vertical="center"/>
    </xf>
    <xf numFmtId="0" fontId="1" fillId="0" borderId="9" xfId="4" applyNumberFormat="1" applyFont="1" applyBorder="1" applyAlignment="1">
      <alignment horizontal="center" vertical="center"/>
    </xf>
    <xf numFmtId="0" fontId="1" fillId="0" borderId="9" xfId="4" applyNumberFormat="1" applyFont="1" applyBorder="1" applyAlignment="1">
      <alignment horizontal="center" vertical="center" wrapText="1"/>
    </xf>
    <xf numFmtId="42" fontId="19" fillId="5" borderId="23" xfId="4" applyFont="1" applyFill="1" applyBorder="1" applyAlignment="1">
      <alignment horizontal="center" vertical="center"/>
    </xf>
    <xf numFmtId="0" fontId="1" fillId="0" borderId="1" xfId="4" applyNumberFormat="1" applyFont="1" applyBorder="1" applyAlignment="1">
      <alignment horizontal="center" vertical="center" wrapText="1"/>
    </xf>
    <xf numFmtId="0" fontId="1" fillId="0" borderId="1" xfId="4" applyNumberFormat="1" applyFont="1" applyBorder="1" applyAlignment="1">
      <alignment horizontal="left" vertical="center" wrapText="1"/>
    </xf>
    <xf numFmtId="42" fontId="1" fillId="0" borderId="1" xfId="4" applyFont="1" applyBorder="1" applyAlignment="1">
      <alignment horizontal="center" vertical="center"/>
    </xf>
    <xf numFmtId="0" fontId="1" fillId="0" borderId="1" xfId="5" applyNumberFormat="1" applyFont="1" applyBorder="1" applyAlignment="1">
      <alignment horizontal="center" vertical="center" wrapText="1"/>
    </xf>
    <xf numFmtId="166" fontId="1" fillId="0" borderId="6" xfId="5" applyNumberFormat="1" applyFont="1" applyFill="1" applyBorder="1" applyAlignment="1">
      <alignment vertical="center"/>
    </xf>
    <xf numFmtId="166" fontId="20" fillId="5" borderId="25" xfId="5" applyNumberFormat="1" applyFont="1" applyFill="1" applyBorder="1" applyAlignment="1">
      <alignment vertical="center"/>
    </xf>
    <xf numFmtId="42" fontId="21" fillId="0" borderId="0" xfId="4" applyFont="1" applyAlignment="1">
      <alignment vertical="center"/>
    </xf>
    <xf numFmtId="0" fontId="1" fillId="0" borderId="1" xfId="4" applyNumberFormat="1" applyFont="1" applyBorder="1" applyAlignment="1">
      <alignment vertical="center" wrapText="1"/>
    </xf>
    <xf numFmtId="0" fontId="2" fillId="2" borderId="1" xfId="4" applyNumberFormat="1" applyFont="1" applyFill="1" applyBorder="1" applyAlignment="1">
      <alignment horizontal="left" vertical="center" wrapText="1"/>
    </xf>
    <xf numFmtId="0" fontId="1" fillId="2" borderId="6" xfId="4" applyNumberFormat="1" applyFont="1" applyFill="1" applyBorder="1" applyAlignment="1">
      <alignment vertical="center" wrapText="1"/>
    </xf>
    <xf numFmtId="0" fontId="2" fillId="2" borderId="6" xfId="4" applyNumberFormat="1" applyFont="1" applyFill="1" applyBorder="1" applyAlignment="1">
      <alignment horizontal="left" vertical="center" wrapText="1"/>
    </xf>
    <xf numFmtId="0" fontId="1" fillId="2" borderId="6" xfId="4" applyNumberFormat="1" applyFont="1" applyFill="1" applyBorder="1" applyAlignment="1">
      <alignment horizontal="center" vertical="center" wrapText="1"/>
    </xf>
    <xf numFmtId="0" fontId="1" fillId="2" borderId="1" xfId="4" applyNumberFormat="1" applyFont="1" applyFill="1" applyBorder="1" applyAlignment="1">
      <alignment horizontal="center" vertical="center" wrapText="1"/>
    </xf>
    <xf numFmtId="166" fontId="1" fillId="2" borderId="6" xfId="5" applyNumberFormat="1" applyFont="1" applyFill="1" applyBorder="1" applyAlignment="1">
      <alignment vertical="center"/>
    </xf>
    <xf numFmtId="0" fontId="5" fillId="0" borderId="1" xfId="4" applyNumberFormat="1" applyFont="1" applyBorder="1" applyAlignment="1">
      <alignment horizontal="left" vertical="center"/>
    </xf>
    <xf numFmtId="0" fontId="5" fillId="0" borderId="1" xfId="4" applyNumberFormat="1" applyFont="1" applyBorder="1" applyAlignment="1">
      <alignment horizontal="left" vertical="center" wrapText="1"/>
    </xf>
    <xf numFmtId="0" fontId="5" fillId="0" borderId="1" xfId="4" applyNumberFormat="1" applyFont="1" applyBorder="1" applyAlignment="1">
      <alignment horizontal="center" vertical="center"/>
    </xf>
    <xf numFmtId="0" fontId="5" fillId="0" borderId="1" xfId="4" applyNumberFormat="1" applyFont="1" applyBorder="1" applyAlignment="1">
      <alignment horizontal="center" vertical="center" wrapText="1"/>
    </xf>
    <xf numFmtId="0" fontId="1" fillId="0" borderId="1" xfId="4" applyNumberFormat="1" applyFont="1" applyBorder="1" applyAlignment="1">
      <alignment horizontal="center" vertical="center"/>
    </xf>
    <xf numFmtId="0" fontId="1" fillId="0" borderId="1" xfId="7" applyNumberFormat="1" applyFont="1" applyBorder="1" applyAlignment="1">
      <alignment horizontal="left" vertical="center" wrapText="1"/>
    </xf>
    <xf numFmtId="0" fontId="5" fillId="0" borderId="2" xfId="4" applyNumberFormat="1" applyFont="1" applyBorder="1" applyAlignment="1">
      <alignment horizontal="left" vertical="center" wrapText="1"/>
    </xf>
    <xf numFmtId="0" fontId="2" fillId="2" borderId="1" xfId="4" applyNumberFormat="1" applyFont="1" applyFill="1" applyBorder="1" applyAlignment="1">
      <alignment horizontal="center" vertical="center" wrapText="1"/>
    </xf>
    <xf numFmtId="0" fontId="1" fillId="2" borderId="8" xfId="4" applyNumberFormat="1" applyFont="1" applyFill="1" applyBorder="1" applyAlignment="1">
      <alignment vertical="center"/>
    </xf>
    <xf numFmtId="0" fontId="2" fillId="2" borderId="8" xfId="4" applyNumberFormat="1" applyFont="1" applyFill="1" applyBorder="1" applyAlignment="1">
      <alignment horizontal="center" vertical="center" wrapText="1"/>
    </xf>
    <xf numFmtId="0" fontId="1" fillId="2" borderId="8" xfId="4" applyNumberFormat="1" applyFont="1" applyFill="1" applyBorder="1" applyAlignment="1">
      <alignment vertical="center" wrapText="1"/>
    </xf>
    <xf numFmtId="0" fontId="1" fillId="2" borderId="14" xfId="4" applyNumberFormat="1" applyFont="1" applyFill="1" applyBorder="1" applyAlignment="1">
      <alignment vertical="center" wrapText="1"/>
    </xf>
    <xf numFmtId="0" fontId="1" fillId="2" borderId="14" xfId="4" applyNumberFormat="1" applyFont="1" applyFill="1" applyBorder="1" applyAlignment="1">
      <alignment vertical="center"/>
    </xf>
    <xf numFmtId="0" fontId="1" fillId="2" borderId="14" xfId="4" applyNumberFormat="1" applyFont="1" applyFill="1" applyBorder="1" applyAlignment="1">
      <alignment horizontal="center" vertical="center"/>
    </xf>
    <xf numFmtId="0" fontId="1" fillId="2" borderId="9" xfId="4" applyNumberFormat="1" applyFont="1" applyFill="1" applyBorder="1" applyAlignment="1">
      <alignment horizontal="center" vertical="center" wrapText="1"/>
    </xf>
    <xf numFmtId="166" fontId="20" fillId="2" borderId="25" xfId="5" applyNumberFormat="1" applyFont="1" applyFill="1" applyBorder="1" applyAlignment="1">
      <alignment vertical="center"/>
    </xf>
    <xf numFmtId="1" fontId="1" fillId="0" borderId="1" xfId="5" applyNumberFormat="1" applyFont="1" applyFill="1" applyBorder="1" applyAlignment="1">
      <alignment horizontal="center" vertical="center"/>
    </xf>
    <xf numFmtId="0" fontId="1" fillId="0" borderId="6" xfId="5" applyNumberFormat="1" applyFont="1" applyFill="1" applyBorder="1" applyAlignment="1">
      <alignment vertical="center"/>
    </xf>
    <xf numFmtId="0" fontId="1" fillId="0" borderId="6" xfId="4" applyNumberFormat="1" applyFont="1" applyBorder="1" applyAlignment="1">
      <alignment horizontal="center" vertical="center" wrapText="1"/>
    </xf>
    <xf numFmtId="0" fontId="1" fillId="0" borderId="1" xfId="5" applyNumberFormat="1" applyFont="1" applyFill="1" applyBorder="1" applyAlignment="1">
      <alignment vertical="center" wrapText="1"/>
    </xf>
    <xf numFmtId="0" fontId="1" fillId="0" borderId="9" xfId="5" applyNumberFormat="1" applyFont="1" applyFill="1" applyBorder="1" applyAlignment="1">
      <alignment vertical="center" wrapText="1"/>
    </xf>
    <xf numFmtId="0" fontId="1" fillId="0" borderId="9" xfId="5" applyNumberFormat="1" applyFont="1" applyFill="1" applyBorder="1" applyAlignment="1">
      <alignment vertical="center"/>
    </xf>
    <xf numFmtId="0" fontId="1" fillId="0" borderId="9" xfId="5" applyNumberFormat="1" applyFont="1" applyFill="1" applyBorder="1" applyAlignment="1">
      <alignment horizontal="center" vertical="center"/>
    </xf>
    <xf numFmtId="0" fontId="1" fillId="2" borderId="6" xfId="5" applyNumberFormat="1" applyFont="1" applyFill="1" applyBorder="1" applyAlignment="1">
      <alignment vertical="center"/>
    </xf>
    <xf numFmtId="0" fontId="2" fillId="2" borderId="6" xfId="4" applyNumberFormat="1" applyFont="1" applyFill="1" applyBorder="1" applyAlignment="1">
      <alignment horizontal="center" vertical="center" wrapText="1"/>
    </xf>
    <xf numFmtId="0" fontId="1" fillId="2" borderId="6" xfId="5" applyNumberFormat="1" applyFont="1" applyFill="1" applyBorder="1" applyAlignment="1">
      <alignment vertical="center" wrapText="1"/>
    </xf>
    <xf numFmtId="0" fontId="1" fillId="2" borderId="15" xfId="5" applyNumberFormat="1" applyFont="1" applyFill="1" applyBorder="1" applyAlignment="1">
      <alignment vertical="center" wrapText="1"/>
    </xf>
    <xf numFmtId="0" fontId="1" fillId="2" borderId="15" xfId="5" applyNumberFormat="1" applyFont="1" applyFill="1" applyBorder="1" applyAlignment="1">
      <alignment vertical="center"/>
    </xf>
    <xf numFmtId="0" fontId="1" fillId="2" borderId="15" xfId="5" applyNumberFormat="1" applyFont="1" applyFill="1" applyBorder="1" applyAlignment="1">
      <alignment horizontal="center" vertical="center"/>
    </xf>
    <xf numFmtId="1" fontId="1" fillId="0" borderId="1" xfId="5" applyNumberFormat="1" applyFont="1" applyBorder="1" applyAlignment="1">
      <alignment horizontal="center" vertical="center"/>
    </xf>
    <xf numFmtId="0" fontId="1" fillId="0" borderId="15" xfId="4" applyNumberFormat="1" applyFont="1" applyBorder="1" applyAlignment="1">
      <alignment horizontal="center" vertical="center" wrapText="1"/>
    </xf>
    <xf numFmtId="0" fontId="1" fillId="0" borderId="9" xfId="4" applyNumberFormat="1" applyFont="1" applyBorder="1" applyAlignment="1">
      <alignment horizontal="left" vertical="center" wrapText="1"/>
    </xf>
    <xf numFmtId="0" fontId="1" fillId="2" borderId="15" xfId="4" applyNumberFormat="1" applyFont="1" applyFill="1" applyBorder="1" applyAlignment="1">
      <alignment horizontal="left" vertical="center" wrapText="1"/>
    </xf>
    <xf numFmtId="0" fontId="2" fillId="2" borderId="15" xfId="4" applyNumberFormat="1" applyFont="1" applyFill="1" applyBorder="1" applyAlignment="1">
      <alignment horizontal="center" vertical="center" wrapText="1"/>
    </xf>
    <xf numFmtId="0" fontId="1" fillId="2" borderId="15" xfId="4" applyNumberFormat="1" applyFont="1" applyFill="1" applyBorder="1" applyAlignment="1">
      <alignment horizontal="center" vertical="center" wrapText="1"/>
    </xf>
    <xf numFmtId="0" fontId="1" fillId="0" borderId="2" xfId="4" applyNumberFormat="1" applyFont="1" applyBorder="1" applyAlignment="1">
      <alignment vertical="center" wrapText="1"/>
    </xf>
    <xf numFmtId="0" fontId="5" fillId="0" borderId="2" xfId="7" applyNumberFormat="1" applyFont="1" applyBorder="1" applyAlignment="1">
      <alignment horizontal="center" vertical="center"/>
    </xf>
    <xf numFmtId="0" fontId="5" fillId="0" borderId="1" xfId="7" applyNumberFormat="1" applyFont="1" applyBorder="1" applyAlignment="1">
      <alignment horizontal="center" vertical="center"/>
    </xf>
    <xf numFmtId="0" fontId="1" fillId="0" borderId="2" xfId="4" applyNumberFormat="1" applyFont="1" applyBorder="1" applyAlignment="1">
      <alignment horizontal="left" vertical="center" wrapText="1"/>
    </xf>
    <xf numFmtId="0" fontId="1" fillId="0" borderId="1" xfId="4" applyNumberFormat="1" applyFont="1" applyBorder="1" applyAlignment="1">
      <alignment vertical="center"/>
    </xf>
    <xf numFmtId="0" fontId="1" fillId="0" borderId="6" xfId="4" applyNumberFormat="1" applyFont="1" applyBorder="1" applyAlignment="1">
      <alignment horizontal="left" vertical="center"/>
    </xf>
    <xf numFmtId="0" fontId="5" fillId="0" borderId="22" xfId="7" applyNumberFormat="1" applyFont="1" applyBorder="1" applyAlignment="1">
      <alignment horizontal="center" vertical="center"/>
    </xf>
    <xf numFmtId="0" fontId="1" fillId="2" borderId="6" xfId="4" applyNumberFormat="1" applyFont="1" applyFill="1" applyBorder="1" applyAlignment="1">
      <alignment horizontal="left" vertical="center"/>
    </xf>
    <xf numFmtId="0" fontId="1" fillId="2" borderId="6" xfId="4" applyNumberFormat="1" applyFont="1" applyFill="1" applyBorder="1" applyAlignment="1">
      <alignment horizontal="left" vertical="center" wrapText="1"/>
    </xf>
    <xf numFmtId="0" fontId="1" fillId="2" borderId="15" xfId="4" applyNumberFormat="1" applyFont="1" applyFill="1" applyBorder="1" applyAlignment="1">
      <alignment horizontal="left" vertical="center"/>
    </xf>
    <xf numFmtId="0" fontId="1" fillId="2" borderId="15" xfId="4" applyNumberFormat="1" applyFont="1" applyFill="1" applyBorder="1" applyAlignment="1">
      <alignment horizontal="center" vertical="center"/>
    </xf>
    <xf numFmtId="0" fontId="1" fillId="0" borderId="9" xfId="4" applyNumberFormat="1" applyFont="1" applyBorder="1" applyAlignment="1">
      <alignment vertical="center" wrapText="1"/>
    </xf>
    <xf numFmtId="0" fontId="1" fillId="0" borderId="9" xfId="4" applyNumberFormat="1" applyFont="1" applyBorder="1" applyAlignment="1">
      <alignment vertical="center"/>
    </xf>
    <xf numFmtId="0" fontId="2" fillId="2" borderId="1" xfId="4" applyNumberFormat="1" applyFont="1" applyFill="1" applyBorder="1" applyAlignment="1">
      <alignment vertical="center"/>
    </xf>
    <xf numFmtId="0" fontId="1" fillId="2" borderId="1" xfId="4" applyNumberFormat="1" applyFont="1" applyFill="1" applyBorder="1" applyAlignment="1">
      <alignment vertical="center" wrapText="1"/>
    </xf>
    <xf numFmtId="0" fontId="1" fillId="2" borderId="1" xfId="4" applyNumberFormat="1" applyFont="1" applyFill="1" applyBorder="1" applyAlignment="1">
      <alignment vertical="center"/>
    </xf>
    <xf numFmtId="0" fontId="1" fillId="2" borderId="1" xfId="4" applyNumberFormat="1" applyFont="1" applyFill="1" applyBorder="1" applyAlignment="1">
      <alignment horizontal="center" vertical="center"/>
    </xf>
    <xf numFmtId="0" fontId="2" fillId="9" borderId="0" xfId="4" applyNumberFormat="1" applyFont="1" applyFill="1" applyAlignment="1">
      <alignment vertical="center"/>
    </xf>
    <xf numFmtId="0" fontId="2" fillId="9" borderId="0" xfId="4" applyNumberFormat="1" applyFont="1" applyFill="1" applyAlignment="1">
      <alignment vertical="center" wrapText="1"/>
    </xf>
    <xf numFmtId="0" fontId="2" fillId="9" borderId="0" xfId="4" applyNumberFormat="1" applyFont="1" applyFill="1" applyAlignment="1">
      <alignment horizontal="center" vertical="center"/>
    </xf>
    <xf numFmtId="42" fontId="2" fillId="9" borderId="0" xfId="4" applyFont="1" applyFill="1" applyAlignment="1">
      <alignment horizontal="center" vertical="center"/>
    </xf>
    <xf numFmtId="166" fontId="2" fillId="9" borderId="0" xfId="5" applyNumberFormat="1" applyFont="1" applyFill="1" applyAlignment="1">
      <alignment vertical="center"/>
    </xf>
    <xf numFmtId="42" fontId="2" fillId="9" borderId="1" xfId="4" applyFont="1" applyFill="1" applyBorder="1" applyAlignment="1">
      <alignment vertical="center"/>
    </xf>
    <xf numFmtId="42" fontId="2" fillId="9" borderId="26" xfId="4" applyFont="1" applyFill="1" applyBorder="1" applyAlignment="1">
      <alignment vertical="center"/>
    </xf>
    <xf numFmtId="42" fontId="2" fillId="0" borderId="0" xfId="4" applyFont="1" applyAlignment="1">
      <alignment vertical="center"/>
    </xf>
    <xf numFmtId="42" fontId="1" fillId="0" borderId="1" xfId="4" applyFont="1" applyBorder="1" applyAlignment="1">
      <alignment vertical="center"/>
    </xf>
    <xf numFmtId="42" fontId="1" fillId="0" borderId="2" xfId="4" applyFont="1" applyBorder="1" applyAlignment="1">
      <alignment vertical="center"/>
    </xf>
    <xf numFmtId="42" fontId="17" fillId="0" borderId="27" xfId="4" applyFont="1" applyBorder="1" applyAlignment="1">
      <alignment vertical="center"/>
    </xf>
    <xf numFmtId="0" fontId="1" fillId="0" borderId="0" xfId="6" applyNumberFormat="1" applyFont="1" applyFill="1" applyBorder="1" applyAlignment="1">
      <alignment vertical="center" wrapText="1"/>
    </xf>
    <xf numFmtId="0" fontId="1" fillId="0" borderId="0" xfId="6" applyNumberFormat="1" applyFont="1" applyFill="1" applyBorder="1" applyAlignment="1">
      <alignment vertical="center"/>
    </xf>
    <xf numFmtId="0" fontId="1" fillId="0" borderId="0" xfId="6" applyNumberFormat="1" applyFont="1" applyFill="1" applyBorder="1" applyAlignment="1">
      <alignment horizontal="center" vertical="center"/>
    </xf>
    <xf numFmtId="42" fontId="1" fillId="0" borderId="18" xfId="4" applyFont="1" applyBorder="1" applyAlignment="1">
      <alignment horizontal="right" vertical="center"/>
    </xf>
    <xf numFmtId="42" fontId="1" fillId="5" borderId="1" xfId="4" applyFont="1" applyFill="1" applyBorder="1" applyAlignment="1">
      <alignment vertical="center"/>
    </xf>
    <xf numFmtId="42" fontId="1" fillId="5" borderId="2" xfId="4" applyFont="1" applyFill="1" applyBorder="1" applyAlignment="1">
      <alignment vertical="center"/>
    </xf>
    <xf numFmtId="42" fontId="1" fillId="5" borderId="28" xfId="4" applyFont="1" applyFill="1" applyBorder="1" applyAlignment="1">
      <alignment vertical="center"/>
    </xf>
    <xf numFmtId="42" fontId="1" fillId="10" borderId="1" xfId="4" applyFont="1" applyFill="1" applyBorder="1" applyAlignment="1">
      <alignment vertical="center"/>
    </xf>
    <xf numFmtId="42" fontId="1" fillId="10" borderId="2" xfId="4" applyFont="1" applyFill="1" applyBorder="1" applyAlignment="1">
      <alignment vertical="center"/>
    </xf>
    <xf numFmtId="42" fontId="1" fillId="10" borderId="28" xfId="4" applyFont="1" applyFill="1" applyBorder="1" applyAlignment="1">
      <alignment vertical="center"/>
    </xf>
    <xf numFmtId="42" fontId="1" fillId="11" borderId="1" xfId="4" applyFont="1" applyFill="1" applyBorder="1" applyAlignment="1">
      <alignment vertical="center"/>
    </xf>
    <xf numFmtId="42" fontId="1" fillId="11" borderId="2" xfId="4" applyFont="1" applyFill="1" applyBorder="1" applyAlignment="1">
      <alignment vertical="center"/>
    </xf>
    <xf numFmtId="42" fontId="1" fillId="11" borderId="28" xfId="4" applyFont="1" applyFill="1" applyBorder="1" applyAlignment="1">
      <alignment vertical="center"/>
    </xf>
    <xf numFmtId="42" fontId="1" fillId="12" borderId="1" xfId="4" applyFont="1" applyFill="1" applyBorder="1" applyAlignment="1">
      <alignment vertical="center"/>
    </xf>
    <xf numFmtId="42" fontId="1" fillId="12" borderId="2" xfId="4" applyFont="1" applyFill="1" applyBorder="1" applyAlignment="1">
      <alignment vertical="center"/>
    </xf>
    <xf numFmtId="42" fontId="1" fillId="12" borderId="28" xfId="4" applyFont="1" applyFill="1" applyBorder="1" applyAlignment="1">
      <alignment vertical="center"/>
    </xf>
    <xf numFmtId="42" fontId="1" fillId="6" borderId="1" xfId="4" applyFont="1" applyFill="1" applyBorder="1" applyAlignment="1">
      <alignment vertical="center"/>
    </xf>
    <xf numFmtId="42" fontId="1" fillId="6" borderId="2" xfId="4" applyFont="1" applyFill="1" applyBorder="1" applyAlignment="1">
      <alignment vertical="center"/>
    </xf>
    <xf numFmtId="42" fontId="1" fillId="6" borderId="28" xfId="4" applyFont="1" applyFill="1" applyBorder="1" applyAlignment="1">
      <alignment vertical="center"/>
    </xf>
    <xf numFmtId="42" fontId="1" fillId="13" borderId="1" xfId="4" applyFont="1" applyFill="1" applyBorder="1" applyAlignment="1">
      <alignment vertical="center"/>
    </xf>
    <xf numFmtId="42" fontId="1" fillId="13" borderId="2" xfId="4" applyFont="1" applyFill="1" applyBorder="1" applyAlignment="1">
      <alignment vertical="center"/>
    </xf>
    <xf numFmtId="42" fontId="1" fillId="13" borderId="28" xfId="4" applyFont="1" applyFill="1" applyBorder="1" applyAlignment="1">
      <alignment vertical="center"/>
    </xf>
    <xf numFmtId="42" fontId="1" fillId="3" borderId="1" xfId="4" applyFont="1" applyFill="1" applyBorder="1" applyAlignment="1">
      <alignment vertical="center"/>
    </xf>
    <xf numFmtId="42" fontId="1" fillId="3" borderId="28" xfId="4" applyFont="1" applyFill="1" applyBorder="1" applyAlignment="1">
      <alignment vertical="center"/>
    </xf>
    <xf numFmtId="42" fontId="2" fillId="0" borderId="29" xfId="4" applyFont="1" applyBorder="1" applyAlignment="1">
      <alignment vertical="center"/>
    </xf>
    <xf numFmtId="42" fontId="2" fillId="0" borderId="30" xfId="4" applyFont="1" applyBorder="1" applyAlignment="1">
      <alignment vertical="center"/>
    </xf>
    <xf numFmtId="42" fontId="2" fillId="0" borderId="31" xfId="4" applyFont="1" applyBorder="1" applyAlignment="1">
      <alignment vertical="center"/>
    </xf>
    <xf numFmtId="0" fontId="10" fillId="0" borderId="0" xfId="7" applyNumberFormat="1" applyFont="1" applyAlignment="1">
      <alignment horizontal="center" vertical="center" wrapText="1"/>
    </xf>
    <xf numFmtId="0" fontId="1" fillId="0" borderId="0" xfId="7" applyNumberFormat="1" applyFont="1" applyAlignment="1">
      <alignment horizontal="center"/>
    </xf>
    <xf numFmtId="0" fontId="1" fillId="0" borderId="0" xfId="7" applyNumberFormat="1" applyFont="1" applyAlignment="1">
      <alignment horizontal="center" wrapText="1"/>
    </xf>
    <xf numFmtId="0" fontId="10" fillId="4" borderId="0" xfId="7" applyNumberFormat="1" applyFont="1" applyFill="1" applyAlignment="1">
      <alignment horizontal="center" vertical="center" wrapText="1"/>
    </xf>
    <xf numFmtId="0" fontId="1" fillId="0" borderId="0" xfId="7" applyNumberFormat="1" applyFont="1"/>
    <xf numFmtId="42" fontId="2" fillId="4" borderId="6" xfId="7" applyFont="1" applyFill="1" applyBorder="1" applyAlignment="1">
      <alignment horizontal="center" vertical="center"/>
    </xf>
    <xf numFmtId="42" fontId="1" fillId="14" borderId="1" xfId="7" applyFont="1" applyFill="1" applyBorder="1"/>
    <xf numFmtId="42" fontId="1" fillId="0" borderId="0" xfId="7" applyFont="1"/>
    <xf numFmtId="0" fontId="2" fillId="0" borderId="1" xfId="7" applyNumberFormat="1" applyFont="1" applyBorder="1" applyAlignment="1">
      <alignment horizontal="center" vertical="center" wrapText="1"/>
    </xf>
    <xf numFmtId="0" fontId="9" fillId="0" borderId="1" xfId="7" applyNumberFormat="1" applyFont="1" applyBorder="1" applyAlignment="1">
      <alignment horizontal="center" vertical="center"/>
    </xf>
    <xf numFmtId="0" fontId="9" fillId="0" borderId="1" xfId="7" applyNumberFormat="1" applyFont="1" applyBorder="1" applyAlignment="1">
      <alignment horizontal="center" vertical="center" wrapText="1"/>
    </xf>
    <xf numFmtId="0" fontId="9" fillId="0" borderId="2" xfId="7" applyNumberFormat="1" applyFont="1" applyBorder="1" applyAlignment="1">
      <alignment horizontal="center" vertical="center" wrapText="1"/>
    </xf>
    <xf numFmtId="166" fontId="5" fillId="4" borderId="1" xfId="5" applyNumberFormat="1" applyFont="1" applyFill="1" applyBorder="1" applyAlignment="1">
      <alignment horizontal="center" vertical="center" wrapText="1"/>
    </xf>
    <xf numFmtId="42" fontId="5" fillId="4" borderId="2" xfId="7" applyFont="1" applyFill="1" applyBorder="1" applyAlignment="1">
      <alignment horizontal="center" vertical="center"/>
    </xf>
    <xf numFmtId="42" fontId="5" fillId="4" borderId="32" xfId="7" applyFont="1" applyFill="1" applyBorder="1" applyAlignment="1">
      <alignment horizontal="center" vertical="center" wrapText="1"/>
    </xf>
    <xf numFmtId="42" fontId="5" fillId="4" borderId="24" xfId="7" applyFont="1" applyFill="1" applyBorder="1" applyAlignment="1">
      <alignment horizontal="center" vertical="center"/>
    </xf>
    <xf numFmtId="42" fontId="5" fillId="14" borderId="6" xfId="7" applyFont="1" applyFill="1" applyBorder="1" applyAlignment="1">
      <alignment horizontal="center" vertical="center" wrapText="1"/>
    </xf>
    <xf numFmtId="42" fontId="10" fillId="0" borderId="1" xfId="7" applyFont="1" applyBorder="1" applyAlignment="1">
      <alignment horizontal="center" vertical="center" wrapText="1"/>
    </xf>
    <xf numFmtId="0" fontId="1" fillId="0" borderId="1" xfId="7" applyNumberFormat="1" applyFont="1" applyBorder="1" applyAlignment="1">
      <alignment vertical="center" wrapText="1"/>
    </xf>
    <xf numFmtId="166" fontId="5" fillId="4" borderId="1" xfId="5" applyNumberFormat="1" applyFont="1" applyFill="1" applyBorder="1" applyAlignment="1">
      <alignment horizontal="right" vertical="center"/>
    </xf>
    <xf numFmtId="0" fontId="5" fillId="4" borderId="2" xfId="4" applyNumberFormat="1" applyFont="1" applyFill="1" applyBorder="1" applyAlignment="1">
      <alignment horizontal="center" vertical="center"/>
    </xf>
    <xf numFmtId="164" fontId="5" fillId="4" borderId="32" xfId="9" applyNumberFormat="1" applyFont="1" applyFill="1" applyBorder="1" applyAlignment="1">
      <alignment horizontal="right" vertical="center"/>
    </xf>
    <xf numFmtId="165" fontId="5" fillId="4" borderId="24" xfId="9" applyNumberFormat="1" applyFont="1" applyFill="1" applyBorder="1" applyAlignment="1">
      <alignment horizontal="right" vertical="center"/>
    </xf>
    <xf numFmtId="165" fontId="5" fillId="4" borderId="6" xfId="9" applyNumberFormat="1" applyFont="1" applyFill="1" applyBorder="1" applyAlignment="1">
      <alignment horizontal="right" vertical="center"/>
    </xf>
    <xf numFmtId="9" fontId="5" fillId="15" borderId="1" xfId="6" applyFont="1" applyFill="1" applyBorder="1" applyAlignment="1">
      <alignment horizontal="center" vertical="center"/>
    </xf>
    <xf numFmtId="44" fontId="10" fillId="0" borderId="1" xfId="4" applyNumberFormat="1" applyFont="1" applyBorder="1" applyAlignment="1">
      <alignment horizontal="center" vertical="center"/>
    </xf>
    <xf numFmtId="0" fontId="5" fillId="0" borderId="1" xfId="7" applyNumberFormat="1" applyFont="1" applyBorder="1" applyAlignment="1">
      <alignment horizontal="left" vertical="center" wrapText="1"/>
    </xf>
    <xf numFmtId="0" fontId="1" fillId="0" borderId="1" xfId="7" applyNumberFormat="1" applyFont="1" applyBorder="1" applyAlignment="1">
      <alignment vertical="center"/>
    </xf>
    <xf numFmtId="166" fontId="5" fillId="4" borderId="2" xfId="5" applyNumberFormat="1" applyFont="1" applyFill="1" applyBorder="1" applyAlignment="1">
      <alignment horizontal="center" vertical="center"/>
    </xf>
    <xf numFmtId="164" fontId="5" fillId="4" borderId="24" xfId="9" applyNumberFormat="1" applyFont="1" applyFill="1" applyBorder="1" applyAlignment="1">
      <alignment horizontal="right" vertical="center"/>
    </xf>
    <xf numFmtId="164" fontId="5" fillId="4" borderId="6" xfId="9" applyNumberFormat="1" applyFont="1" applyFill="1" applyBorder="1" applyAlignment="1">
      <alignment horizontal="right" vertical="center"/>
    </xf>
    <xf numFmtId="9" fontId="5" fillId="14" borderId="1" xfId="7" applyNumberFormat="1" applyFont="1" applyFill="1" applyBorder="1" applyAlignment="1">
      <alignment horizontal="center" vertical="center"/>
    </xf>
    <xf numFmtId="167" fontId="10" fillId="0" borderId="1" xfId="7" applyNumberFormat="1" applyFont="1" applyBorder="1" applyAlignment="1">
      <alignment horizontal="center" vertical="center"/>
    </xf>
    <xf numFmtId="0" fontId="1" fillId="16" borderId="1" xfId="7" applyNumberFormat="1" applyFont="1" applyFill="1" applyBorder="1" applyAlignment="1">
      <alignment vertical="center" wrapText="1"/>
    </xf>
    <xf numFmtId="0" fontId="5" fillId="16" borderId="2" xfId="7" applyNumberFormat="1" applyFont="1" applyFill="1" applyBorder="1" applyAlignment="1">
      <alignment horizontal="left" vertical="center"/>
    </xf>
    <xf numFmtId="0" fontId="5" fillId="16" borderId="1" xfId="7" applyNumberFormat="1" applyFont="1" applyFill="1" applyBorder="1" applyAlignment="1">
      <alignment horizontal="left" vertical="center" wrapText="1"/>
    </xf>
    <xf numFmtId="0" fontId="5" fillId="16" borderId="1" xfId="7" applyNumberFormat="1" applyFont="1" applyFill="1" applyBorder="1" applyAlignment="1">
      <alignment horizontal="center" vertical="center"/>
    </xf>
    <xf numFmtId="166" fontId="5" fillId="16" borderId="1" xfId="5" applyNumberFormat="1" applyFont="1" applyFill="1" applyBorder="1" applyAlignment="1">
      <alignment horizontal="right" vertical="center"/>
    </xf>
    <xf numFmtId="0" fontId="5" fillId="16" borderId="2" xfId="7" applyNumberFormat="1" applyFont="1" applyFill="1" applyBorder="1" applyAlignment="1">
      <alignment horizontal="center" vertical="center"/>
    </xf>
    <xf numFmtId="164" fontId="5" fillId="16" borderId="32" xfId="9" applyNumberFormat="1" applyFont="1" applyFill="1" applyBorder="1" applyAlignment="1">
      <alignment horizontal="right" vertical="center"/>
    </xf>
    <xf numFmtId="164" fontId="5" fillId="16" borderId="24" xfId="9" applyNumberFormat="1" applyFont="1" applyFill="1" applyBorder="1" applyAlignment="1">
      <alignment horizontal="right" vertical="center"/>
    </xf>
    <xf numFmtId="164" fontId="5" fillId="16" borderId="6" xfId="9" applyNumberFormat="1" applyFont="1" applyFill="1" applyBorder="1" applyAlignment="1">
      <alignment horizontal="right" vertical="center"/>
    </xf>
    <xf numFmtId="9" fontId="5" fillId="16" borderId="1" xfId="7" applyNumberFormat="1" applyFont="1" applyFill="1" applyBorder="1" applyAlignment="1">
      <alignment horizontal="center" vertical="center"/>
    </xf>
    <xf numFmtId="44" fontId="10" fillId="16" borderId="1" xfId="7" applyNumberFormat="1" applyFont="1" applyFill="1" applyBorder="1" applyAlignment="1">
      <alignment horizontal="center" vertical="center"/>
    </xf>
    <xf numFmtId="164" fontId="5" fillId="4" borderId="1" xfId="9" applyNumberFormat="1" applyFont="1" applyFill="1" applyBorder="1" applyAlignment="1">
      <alignment horizontal="right" vertical="center"/>
    </xf>
    <xf numFmtId="44" fontId="10" fillId="0" borderId="1" xfId="7" applyNumberFormat="1" applyFont="1" applyBorder="1" applyAlignment="1">
      <alignment horizontal="center" vertical="center"/>
    </xf>
    <xf numFmtId="1" fontId="5" fillId="4" borderId="1" xfId="9" applyNumberFormat="1" applyFont="1" applyFill="1" applyBorder="1" applyAlignment="1">
      <alignment horizontal="right" vertical="center"/>
    </xf>
    <xf numFmtId="0" fontId="1" fillId="0" borderId="2" xfId="4" applyNumberFormat="1" applyFont="1" applyBorder="1" applyAlignment="1">
      <alignment horizontal="center" vertical="center"/>
    </xf>
    <xf numFmtId="0" fontId="5" fillId="0" borderId="2" xfId="4" applyNumberFormat="1" applyFont="1" applyBorder="1" applyAlignment="1">
      <alignment horizontal="center" vertical="center"/>
    </xf>
    <xf numFmtId="0" fontId="5" fillId="0" borderId="0" xfId="4" applyNumberFormat="1" applyFont="1" applyAlignment="1">
      <alignment horizontal="left" vertical="center"/>
    </xf>
    <xf numFmtId="0" fontId="1" fillId="0" borderId="1" xfId="4" applyNumberFormat="1" applyFont="1" applyBorder="1" applyAlignment="1">
      <alignment horizontal="left" vertical="center"/>
    </xf>
    <xf numFmtId="0" fontId="5" fillId="4" borderId="2" xfId="7" applyNumberFormat="1" applyFont="1" applyFill="1" applyBorder="1" applyAlignment="1">
      <alignment horizontal="center" vertical="center"/>
    </xf>
    <xf numFmtId="164" fontId="1" fillId="4" borderId="24" xfId="9" applyNumberFormat="1" applyFont="1" applyFill="1" applyBorder="1" applyAlignment="1">
      <alignment vertical="center"/>
    </xf>
    <xf numFmtId="0" fontId="1" fillId="0" borderId="1" xfId="5" applyNumberFormat="1" applyFont="1" applyBorder="1" applyAlignment="1">
      <alignment horizontal="center" vertical="center"/>
    </xf>
    <xf numFmtId="0" fontId="5" fillId="0" borderId="2" xfId="7" applyNumberFormat="1" applyFont="1" applyBorder="1" applyAlignment="1">
      <alignment horizontal="left" vertical="center"/>
    </xf>
    <xf numFmtId="3" fontId="1" fillId="4" borderId="1" xfId="4" applyNumberFormat="1" applyFont="1" applyFill="1" applyBorder="1"/>
    <xf numFmtId="169" fontId="1" fillId="4" borderId="32" xfId="9" applyNumberFormat="1" applyFont="1" applyFill="1" applyBorder="1"/>
    <xf numFmtId="0" fontId="5" fillId="0" borderId="1" xfId="7" applyNumberFormat="1" applyFont="1" applyBorder="1" applyAlignment="1">
      <alignment horizontal="left" vertical="center"/>
    </xf>
    <xf numFmtId="0" fontId="5" fillId="0" borderId="1" xfId="7" quotePrefix="1" applyNumberFormat="1" applyFont="1" applyBorder="1" applyAlignment="1">
      <alignment horizontal="center" vertical="center"/>
    </xf>
    <xf numFmtId="0" fontId="1" fillId="0" borderId="0" xfId="7" applyNumberFormat="1" applyFont="1" applyAlignment="1">
      <alignment vertical="center" wrapText="1"/>
    </xf>
    <xf numFmtId="0" fontId="1" fillId="0" borderId="0" xfId="7" applyNumberFormat="1" applyFont="1" applyAlignment="1">
      <alignment wrapText="1"/>
    </xf>
    <xf numFmtId="166" fontId="1" fillId="0" borderId="0" xfId="5" applyNumberFormat="1" applyFont="1"/>
    <xf numFmtId="0" fontId="18" fillId="0" borderId="0" xfId="4" applyNumberFormat="1" applyFont="1"/>
    <xf numFmtId="42" fontId="15" fillId="0" borderId="0" xfId="4"/>
    <xf numFmtId="42" fontId="2" fillId="0" borderId="0" xfId="4" applyFont="1" applyAlignment="1">
      <alignment horizontal="center"/>
    </xf>
    <xf numFmtId="42" fontId="15" fillId="0" borderId="33" xfId="4" applyBorder="1"/>
    <xf numFmtId="0" fontId="2" fillId="0" borderId="0" xfId="4" applyNumberFormat="1" applyFont="1" applyAlignment="1">
      <alignment horizontal="left" vertical="center"/>
    </xf>
    <xf numFmtId="0" fontId="2" fillId="0" borderId="0" xfId="5" applyNumberFormat="1" applyFont="1" applyAlignment="1">
      <alignment horizontal="left" vertical="center"/>
    </xf>
    <xf numFmtId="0" fontId="1" fillId="17" borderId="9" xfId="4" applyNumberFormat="1" applyFont="1" applyFill="1" applyBorder="1" applyAlignment="1">
      <alignment horizontal="center" vertical="center"/>
    </xf>
    <xf numFmtId="0" fontId="9" fillId="18" borderId="1" xfId="4" applyNumberFormat="1" applyFont="1" applyFill="1" applyBorder="1" applyAlignment="1">
      <alignment horizontal="center" vertical="center" wrapText="1"/>
    </xf>
    <xf numFmtId="0" fontId="1" fillId="17" borderId="9" xfId="4" applyNumberFormat="1" applyFont="1" applyFill="1" applyBorder="1" applyAlignment="1">
      <alignment horizontal="center" vertical="center" wrapText="1"/>
    </xf>
    <xf numFmtId="42" fontId="1" fillId="17" borderId="9" xfId="4" applyFont="1" applyFill="1" applyBorder="1" applyAlignment="1">
      <alignment horizontal="center" vertical="center" wrapText="1"/>
    </xf>
    <xf numFmtId="42" fontId="1" fillId="17" borderId="9" xfId="4" applyFont="1" applyFill="1" applyBorder="1" applyAlignment="1">
      <alignment horizontal="center" vertical="center"/>
    </xf>
    <xf numFmtId="1" fontId="1" fillId="17" borderId="9" xfId="5" applyNumberFormat="1" applyFont="1" applyFill="1" applyBorder="1" applyAlignment="1">
      <alignment horizontal="center" vertical="center"/>
    </xf>
    <xf numFmtId="1" fontId="1" fillId="17" borderId="22" xfId="5" applyNumberFormat="1" applyFont="1" applyFill="1" applyBorder="1" applyAlignment="1">
      <alignment horizontal="center" vertical="center"/>
    </xf>
    <xf numFmtId="168" fontId="10" fillId="0" borderId="0" xfId="6" applyNumberFormat="1" applyFont="1" applyFill="1" applyAlignment="1">
      <alignment vertical="center"/>
    </xf>
    <xf numFmtId="0" fontId="5" fillId="0" borderId="13" xfId="0" applyFont="1" applyBorder="1" applyAlignment="1">
      <alignment horizontal="center" vertical="center"/>
    </xf>
    <xf numFmtId="0" fontId="8" fillId="3" borderId="13" xfId="0" applyFont="1" applyFill="1" applyBorder="1" applyAlignment="1">
      <alignment horizontal="center" vertical="center"/>
    </xf>
    <xf numFmtId="0" fontId="5" fillId="4" borderId="1" xfId="0" applyFont="1" applyFill="1" applyBorder="1" applyAlignment="1">
      <alignment horizontal="center" vertical="center"/>
    </xf>
    <xf numFmtId="0" fontId="5" fillId="0" borderId="1" xfId="0" applyFont="1" applyBorder="1"/>
    <xf numFmtId="2" fontId="5" fillId="0" borderId="1" xfId="1" applyNumberFormat="1" applyFont="1" applyFill="1" applyBorder="1" applyAlignment="1">
      <alignment horizontal="center" vertical="center"/>
    </xf>
    <xf numFmtId="0" fontId="5" fillId="5" borderId="1" xfId="0" applyFont="1" applyFill="1" applyBorder="1" applyAlignment="1">
      <alignment horizontal="center" vertical="center"/>
    </xf>
    <xf numFmtId="0" fontId="22" fillId="8"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0" borderId="1" xfId="0" applyFont="1" applyBorder="1" applyAlignment="1">
      <alignment horizontal="left"/>
    </xf>
    <xf numFmtId="0" fontId="5" fillId="0" borderId="1" xfId="0" applyFont="1" applyBorder="1" applyAlignment="1">
      <alignment horizontal="center"/>
    </xf>
    <xf numFmtId="0" fontId="5" fillId="0" borderId="1" xfId="0" applyFont="1" applyBorder="1" applyAlignment="1">
      <alignment horizontal="center" wrapText="1"/>
    </xf>
    <xf numFmtId="0" fontId="5" fillId="0" borderId="0" xfId="0" applyFont="1" applyAlignment="1">
      <alignment vertical="center" wrapText="1"/>
    </xf>
    <xf numFmtId="0" fontId="23" fillId="0" borderId="1" xfId="0" applyFont="1" applyBorder="1" applyAlignment="1">
      <alignment horizontal="center"/>
    </xf>
    <xf numFmtId="0" fontId="24" fillId="0" borderId="1" xfId="0" applyFont="1" applyBorder="1" applyAlignment="1">
      <alignment horizontal="left"/>
    </xf>
    <xf numFmtId="1" fontId="5" fillId="0" borderId="1" xfId="0" applyNumberFormat="1" applyFont="1" applyBorder="1" applyAlignment="1">
      <alignment horizontal="left"/>
    </xf>
    <xf numFmtId="0" fontId="5" fillId="0" borderId="9" xfId="0" applyFont="1" applyBorder="1" applyAlignment="1">
      <alignment horizontal="center"/>
    </xf>
    <xf numFmtId="0" fontId="5" fillId="0" borderId="1" xfId="0" applyFont="1" applyBorder="1" applyAlignment="1">
      <alignment wrapText="1"/>
    </xf>
    <xf numFmtId="0" fontId="8" fillId="0" borderId="0" xfId="0" applyFont="1"/>
    <xf numFmtId="0" fontId="8" fillId="0" borderId="0" xfId="0" applyFont="1" applyAlignment="1">
      <alignment horizontal="center"/>
    </xf>
    <xf numFmtId="0" fontId="5" fillId="0" borderId="0" xfId="0" applyFont="1" applyAlignment="1">
      <alignment wrapText="1"/>
    </xf>
    <xf numFmtId="0" fontId="9" fillId="3" borderId="45" xfId="0" applyFont="1" applyFill="1" applyBorder="1" applyAlignment="1">
      <alignment vertical="center"/>
    </xf>
    <xf numFmtId="49" fontId="9" fillId="0" borderId="1" xfId="1" applyNumberFormat="1" applyFont="1" applyFill="1" applyBorder="1" applyAlignment="1">
      <alignment horizontal="center" vertical="center" wrapText="1"/>
    </xf>
    <xf numFmtId="2" fontId="5" fillId="0" borderId="3" xfId="1" applyNumberFormat="1" applyFont="1" applyFill="1" applyBorder="1" applyAlignment="1">
      <alignment horizontal="center" vertical="center"/>
    </xf>
    <xf numFmtId="2" fontId="5" fillId="0" borderId="5" xfId="1" applyNumberFormat="1" applyFont="1" applyFill="1" applyBorder="1" applyAlignment="1">
      <alignment horizontal="center" vertical="center"/>
    </xf>
    <xf numFmtId="2" fontId="11" fillId="3" borderId="0" xfId="0" applyNumberFormat="1" applyFont="1" applyFill="1" applyAlignment="1">
      <alignment vertical="center"/>
    </xf>
    <xf numFmtId="0" fontId="5" fillId="0" borderId="9" xfId="0" applyFont="1" applyBorder="1" applyAlignment="1">
      <alignment horizontal="left" vertical="center"/>
    </xf>
    <xf numFmtId="165" fontId="5" fillId="0" borderId="9" xfId="0" applyNumberFormat="1" applyFont="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5" fillId="0" borderId="12" xfId="0" applyFont="1" applyBorder="1" applyAlignment="1">
      <alignment horizontal="center" vertical="center"/>
    </xf>
    <xf numFmtId="0" fontId="1" fillId="0" borderId="12" xfId="0" applyFont="1" applyBorder="1" applyAlignment="1">
      <alignment vertical="center"/>
    </xf>
    <xf numFmtId="0" fontId="7"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165" fontId="1" fillId="2" borderId="15" xfId="0" applyNumberFormat="1" applyFont="1" applyFill="1" applyBorder="1" applyAlignment="1">
      <alignment vertical="center"/>
    </xf>
    <xf numFmtId="166" fontId="7" fillId="0" borderId="1" xfId="1" applyNumberFormat="1" applyFont="1" applyBorder="1" applyAlignment="1">
      <alignment horizontal="center" vertical="center"/>
    </xf>
    <xf numFmtId="165" fontId="1" fillId="2" borderId="14" xfId="0" applyNumberFormat="1" applyFont="1" applyFill="1" applyBorder="1" applyAlignment="1">
      <alignment vertical="center"/>
    </xf>
    <xf numFmtId="165" fontId="1" fillId="2" borderId="10" xfId="0" applyNumberFormat="1" applyFont="1" applyFill="1" applyBorder="1" applyAlignment="1">
      <alignment vertical="center"/>
    </xf>
    <xf numFmtId="165" fontId="5" fillId="2" borderId="10" xfId="0" applyNumberFormat="1" applyFont="1" applyFill="1" applyBorder="1" applyAlignment="1">
      <alignment vertical="center"/>
    </xf>
    <xf numFmtId="44" fontId="5" fillId="2" borderId="1" xfId="2" applyFont="1" applyFill="1" applyBorder="1" applyAlignment="1">
      <alignment vertical="center"/>
    </xf>
    <xf numFmtId="166" fontId="7" fillId="0" borderId="1" xfId="1" applyNumberFormat="1" applyFont="1" applyBorder="1" applyAlignment="1">
      <alignment vertical="center"/>
    </xf>
    <xf numFmtId="167" fontId="5" fillId="2" borderId="1" xfId="2" applyNumberFormat="1" applyFont="1" applyFill="1" applyBorder="1" applyAlignment="1">
      <alignment vertical="center"/>
    </xf>
    <xf numFmtId="0" fontId="5" fillId="2" borderId="1" xfId="0" applyFont="1" applyFill="1" applyBorder="1" applyAlignment="1">
      <alignment vertical="center"/>
    </xf>
    <xf numFmtId="49" fontId="9" fillId="0" borderId="6" xfId="0" applyNumberFormat="1" applyFont="1" applyBorder="1" applyAlignment="1">
      <alignment horizontal="center" vertical="center" wrapText="1"/>
    </xf>
    <xf numFmtId="0" fontId="13" fillId="0" borderId="18" xfId="0" applyFont="1" applyBorder="1" applyAlignment="1">
      <alignment horizontal="center" vertical="center" wrapText="1"/>
    </xf>
    <xf numFmtId="0" fontId="6" fillId="0" borderId="16" xfId="0" applyFont="1" applyBorder="1" applyAlignment="1">
      <alignment horizontal="left" vertical="center" wrapText="1"/>
    </xf>
    <xf numFmtId="0" fontId="5" fillId="0" borderId="1" xfId="0" applyFont="1" applyBorder="1" applyAlignment="1">
      <alignment vertical="center" wrapText="1"/>
    </xf>
    <xf numFmtId="0" fontId="5" fillId="0" borderId="3" xfId="0" applyFont="1" applyBorder="1" applyAlignment="1">
      <alignment vertical="center" wrapText="1"/>
    </xf>
    <xf numFmtId="0" fontId="9" fillId="0" borderId="0" xfId="0" applyFont="1" applyAlignment="1">
      <alignment vertical="center" wrapText="1"/>
    </xf>
    <xf numFmtId="0" fontId="9" fillId="0" borderId="12" xfId="0" applyFont="1" applyBorder="1" applyAlignment="1">
      <alignment horizontal="left" vertical="center" wrapText="1"/>
    </xf>
    <xf numFmtId="0" fontId="9" fillId="3" borderId="12" xfId="0" applyFont="1" applyFill="1" applyBorder="1" applyAlignment="1">
      <alignment horizontal="left" vertical="center" wrapText="1"/>
    </xf>
    <xf numFmtId="0" fontId="1" fillId="0" borderId="46" xfId="0" applyFont="1" applyBorder="1" applyAlignment="1">
      <alignment vertical="center"/>
    </xf>
    <xf numFmtId="0" fontId="8" fillId="0" borderId="46" xfId="0" applyFont="1" applyBorder="1" applyAlignment="1">
      <alignment vertical="center"/>
    </xf>
    <xf numFmtId="165" fontId="5" fillId="0" borderId="0" xfId="0" applyNumberFormat="1" applyFont="1" applyAlignment="1">
      <alignment vertical="center"/>
    </xf>
    <xf numFmtId="2" fontId="8" fillId="0" borderId="0" xfId="0" applyNumberFormat="1" applyFont="1" applyAlignment="1">
      <alignment vertical="center"/>
    </xf>
    <xf numFmtId="2" fontId="9" fillId="0" borderId="0" xfId="0" applyNumberFormat="1" applyFont="1" applyAlignment="1">
      <alignment vertical="center"/>
    </xf>
    <xf numFmtId="166" fontId="5" fillId="0" borderId="0" xfId="1" applyNumberFormat="1" applyFont="1" applyFill="1" applyBorder="1" applyAlignment="1">
      <alignment horizontal="center" vertical="center"/>
    </xf>
    <xf numFmtId="0" fontId="1" fillId="0" borderId="0" xfId="0" applyFont="1" applyAlignment="1">
      <alignment vertical="center"/>
    </xf>
    <xf numFmtId="0" fontId="8" fillId="0" borderId="0" xfId="0" applyFont="1" applyAlignment="1">
      <alignment vertical="center"/>
    </xf>
    <xf numFmtId="49" fontId="5" fillId="0" borderId="3" xfId="0" applyNumberFormat="1" applyFont="1" applyBorder="1" applyAlignment="1">
      <alignment horizontal="left" vertical="center" wrapText="1"/>
    </xf>
    <xf numFmtId="0" fontId="9" fillId="3" borderId="47" xfId="0" applyFont="1" applyFill="1" applyBorder="1" applyAlignment="1">
      <alignment vertical="center"/>
    </xf>
    <xf numFmtId="0" fontId="11" fillId="3" borderId="47" xfId="0" applyFont="1" applyFill="1" applyBorder="1" applyAlignment="1">
      <alignment horizontal="center" vertical="center"/>
    </xf>
    <xf numFmtId="0" fontId="11" fillId="3" borderId="47" xfId="0" applyFont="1" applyFill="1" applyBorder="1" applyAlignment="1">
      <alignment vertical="center"/>
    </xf>
    <xf numFmtId="1" fontId="11" fillId="3" borderId="0" xfId="0" applyNumberFormat="1" applyFont="1" applyFill="1" applyAlignment="1">
      <alignment vertical="center"/>
    </xf>
    <xf numFmtId="2" fontId="11" fillId="3" borderId="44" xfId="0" applyNumberFormat="1" applyFont="1" applyFill="1" applyBorder="1" applyAlignment="1">
      <alignment vertical="center"/>
    </xf>
    <xf numFmtId="2" fontId="5" fillId="3" borderId="3" xfId="0" applyNumberFormat="1" applyFont="1" applyFill="1" applyBorder="1" applyAlignment="1">
      <alignment vertical="center"/>
    </xf>
    <xf numFmtId="0" fontId="11" fillId="3" borderId="44" xfId="0" applyFont="1" applyFill="1" applyBorder="1" applyAlignment="1">
      <alignment vertical="center"/>
    </xf>
    <xf numFmtId="165" fontId="9" fillId="0" borderId="3" xfId="0" applyNumberFormat="1" applyFont="1" applyBorder="1" applyAlignment="1">
      <alignment vertical="center"/>
    </xf>
    <xf numFmtId="0" fontId="5" fillId="0" borderId="47" xfId="0" applyFont="1" applyBorder="1" applyAlignment="1">
      <alignment vertical="center" wrapText="1"/>
    </xf>
    <xf numFmtId="0" fontId="9" fillId="0" borderId="47" xfId="0" applyFont="1" applyBorder="1" applyAlignment="1">
      <alignment vertical="center"/>
    </xf>
    <xf numFmtId="0" fontId="11" fillId="0" borderId="47" xfId="0" applyFont="1" applyBorder="1" applyAlignment="1">
      <alignment horizontal="center" vertical="center"/>
    </xf>
    <xf numFmtId="0" fontId="11" fillId="0" borderId="47" xfId="0" applyFont="1" applyBorder="1" applyAlignment="1">
      <alignment vertical="center"/>
    </xf>
    <xf numFmtId="1" fontId="11" fillId="0" borderId="47" xfId="0" applyNumberFormat="1" applyFont="1" applyBorder="1" applyAlignment="1">
      <alignment vertical="center"/>
    </xf>
    <xf numFmtId="2" fontId="11" fillId="0" borderId="47" xfId="0" applyNumberFormat="1" applyFont="1" applyBorder="1" applyAlignment="1">
      <alignment vertical="center"/>
    </xf>
    <xf numFmtId="2" fontId="5" fillId="0" borderId="47" xfId="0" applyNumberFormat="1" applyFont="1" applyBorder="1" applyAlignment="1">
      <alignment vertical="center"/>
    </xf>
    <xf numFmtId="165" fontId="5" fillId="0" borderId="47" xfId="0" applyNumberFormat="1" applyFont="1" applyBorder="1" applyAlignment="1">
      <alignment vertical="center"/>
    </xf>
    <xf numFmtId="0" fontId="0" fillId="0" borderId="47" xfId="0" applyBorder="1"/>
    <xf numFmtId="2" fontId="8" fillId="0" borderId="0" xfId="0" applyNumberFormat="1" applyFont="1" applyAlignment="1">
      <alignment horizontal="center" vertical="center"/>
    </xf>
    <xf numFmtId="0" fontId="14" fillId="4" borderId="15" xfId="0" applyFont="1" applyFill="1" applyBorder="1" applyAlignment="1">
      <alignment horizontal="center" vertical="center"/>
    </xf>
    <xf numFmtId="164" fontId="5" fillId="0" borderId="2" xfId="0" applyNumberFormat="1" applyFont="1" applyBorder="1" applyAlignment="1">
      <alignment vertical="center"/>
    </xf>
    <xf numFmtId="1" fontId="7" fillId="0" borderId="2" xfId="2" applyNumberFormat="1" applyFont="1" applyFill="1" applyBorder="1" applyAlignment="1">
      <alignment vertical="center"/>
    </xf>
    <xf numFmtId="0" fontId="1" fillId="0" borderId="6" xfId="0" applyFont="1" applyBorder="1" applyAlignment="1">
      <alignment vertical="center"/>
    </xf>
    <xf numFmtId="1" fontId="7" fillId="0" borderId="2" xfId="0" applyNumberFormat="1" applyFont="1" applyBorder="1" applyAlignment="1">
      <alignment vertical="center"/>
    </xf>
    <xf numFmtId="0" fontId="5" fillId="0" borderId="6" xfId="0" applyFont="1" applyBorder="1" applyAlignment="1">
      <alignment vertical="center"/>
    </xf>
    <xf numFmtId="0" fontId="9" fillId="0" borderId="6" xfId="0" applyFont="1" applyBorder="1" applyAlignment="1">
      <alignment vertical="center"/>
    </xf>
    <xf numFmtId="0" fontId="0" fillId="0" borderId="0" xfId="0" applyAlignment="1">
      <alignment vertical="center"/>
    </xf>
    <xf numFmtId="0" fontId="3" fillId="5" borderId="6" xfId="0" applyFont="1" applyFill="1" applyBorder="1" applyAlignment="1">
      <alignment horizontal="center" vertical="center"/>
    </xf>
    <xf numFmtId="0" fontId="5" fillId="0" borderId="8" xfId="0" applyFont="1" applyBorder="1" applyAlignment="1">
      <alignment vertical="center"/>
    </xf>
    <xf numFmtId="0" fontId="5" fillId="0" borderId="3" xfId="0" applyFont="1" applyBorder="1" applyAlignment="1">
      <alignment horizontal="center" vertical="center"/>
    </xf>
    <xf numFmtId="0" fontId="9" fillId="0" borderId="3" xfId="0" applyFont="1" applyBorder="1" applyAlignment="1">
      <alignment vertical="center"/>
    </xf>
    <xf numFmtId="0" fontId="24" fillId="0" borderId="1" xfId="0" applyFont="1" applyBorder="1" applyAlignment="1">
      <alignment horizontal="left" vertical="center"/>
    </xf>
    <xf numFmtId="1" fontId="5" fillId="0" borderId="1" xfId="0" applyNumberFormat="1" applyFont="1" applyBorder="1" applyAlignment="1">
      <alignment horizontal="left" vertical="center"/>
    </xf>
    <xf numFmtId="0" fontId="5" fillId="0" borderId="0" xfId="0" applyFont="1" applyAlignment="1">
      <alignment horizontal="center" vertical="center" wrapText="1"/>
    </xf>
    <xf numFmtId="167" fontId="5" fillId="0" borderId="1" xfId="2" applyNumberFormat="1" applyFont="1" applyFill="1" applyBorder="1" applyAlignment="1">
      <alignment vertical="center"/>
    </xf>
    <xf numFmtId="167" fontId="5" fillId="0" borderId="9" xfId="2" applyNumberFormat="1" applyFont="1" applyFill="1" applyBorder="1" applyAlignment="1">
      <alignment vertical="center"/>
    </xf>
    <xf numFmtId="166" fontId="7" fillId="0" borderId="10" xfId="1" applyNumberFormat="1" applyFont="1" applyBorder="1" applyAlignment="1">
      <alignment horizontal="center" vertical="center"/>
    </xf>
    <xf numFmtId="165" fontId="5" fillId="0" borderId="3" xfId="0" applyNumberFormat="1" applyFont="1" applyBorder="1" applyAlignment="1">
      <alignment horizontal="center" vertical="center"/>
    </xf>
    <xf numFmtId="1" fontId="11" fillId="3" borderId="12" xfId="0" applyNumberFormat="1" applyFont="1" applyFill="1" applyBorder="1" applyAlignment="1">
      <alignment vertical="center"/>
    </xf>
    <xf numFmtId="2" fontId="11" fillId="3" borderId="12" xfId="0" applyNumberFormat="1" applyFont="1" applyFill="1" applyBorder="1" applyAlignment="1">
      <alignment vertical="center"/>
    </xf>
    <xf numFmtId="165" fontId="5" fillId="3" borderId="5" xfId="0" applyNumberFormat="1" applyFont="1" applyFill="1" applyBorder="1" applyAlignment="1">
      <alignment horizontal="center" vertical="center"/>
    </xf>
    <xf numFmtId="2" fontId="11" fillId="3" borderId="48" xfId="0" applyNumberFormat="1" applyFont="1" applyFill="1" applyBorder="1" applyAlignment="1">
      <alignment vertical="center"/>
    </xf>
    <xf numFmtId="164" fontId="5" fillId="0" borderId="1" xfId="2" applyNumberFormat="1" applyFont="1" applyBorder="1" applyAlignment="1">
      <alignment horizontal="center" vertical="center"/>
    </xf>
    <xf numFmtId="49" fontId="9" fillId="14" borderId="1" xfId="1" applyNumberFormat="1" applyFont="1" applyFill="1" applyBorder="1" applyAlignment="1">
      <alignment horizontal="center" vertical="center" wrapText="1"/>
    </xf>
    <xf numFmtId="2" fontId="5" fillId="14" borderId="3" xfId="1" applyNumberFormat="1" applyFont="1" applyFill="1" applyBorder="1" applyAlignment="1">
      <alignment horizontal="center" vertical="center"/>
    </xf>
    <xf numFmtId="2" fontId="5" fillId="14" borderId="5" xfId="1" applyNumberFormat="1" applyFont="1" applyFill="1" applyBorder="1" applyAlignment="1">
      <alignment horizontal="center" vertical="center"/>
    </xf>
    <xf numFmtId="167" fontId="5" fillId="14" borderId="15" xfId="2" applyNumberFormat="1" applyFont="1" applyFill="1" applyBorder="1" applyAlignment="1">
      <alignment horizontal="center" vertical="center"/>
    </xf>
    <xf numFmtId="166" fontId="5" fillId="14" borderId="15" xfId="1" applyNumberFormat="1" applyFont="1" applyFill="1" applyBorder="1" applyAlignment="1">
      <alignment horizontal="center" vertical="center"/>
    </xf>
    <xf numFmtId="167" fontId="5" fillId="14" borderId="1" xfId="0" applyNumberFormat="1" applyFont="1" applyFill="1" applyBorder="1" applyAlignment="1">
      <alignment vertical="center" wrapText="1"/>
    </xf>
    <xf numFmtId="167" fontId="5" fillId="14" borderId="1" xfId="2" applyNumberFormat="1" applyFont="1" applyFill="1" applyBorder="1" applyAlignment="1">
      <alignment vertical="center" wrapText="1"/>
    </xf>
    <xf numFmtId="167" fontId="5" fillId="14" borderId="9" xfId="0" applyNumberFormat="1" applyFont="1" applyFill="1" applyBorder="1" applyAlignment="1">
      <alignment vertical="center" wrapText="1"/>
    </xf>
    <xf numFmtId="42" fontId="2" fillId="9" borderId="38" xfId="4" applyFont="1" applyFill="1" applyBorder="1" applyAlignment="1">
      <alignment vertical="center"/>
    </xf>
    <xf numFmtId="166" fontId="1" fillId="0" borderId="18" xfId="5" applyNumberFormat="1" applyFont="1" applyBorder="1" applyAlignment="1">
      <alignment vertical="center"/>
    </xf>
    <xf numFmtId="166" fontId="1" fillId="17" borderId="22" xfId="5" applyNumberFormat="1" applyFont="1" applyFill="1" applyBorder="1" applyAlignment="1">
      <alignment horizontal="center" vertical="center" wrapText="1"/>
    </xf>
    <xf numFmtId="166" fontId="1" fillId="0" borderId="2" xfId="5" applyNumberFormat="1" applyFont="1" applyFill="1" applyBorder="1" applyAlignment="1">
      <alignment vertical="center" wrapText="1"/>
    </xf>
    <xf numFmtId="166" fontId="1" fillId="2" borderId="2" xfId="5" applyNumberFormat="1" applyFont="1" applyFill="1" applyBorder="1" applyAlignment="1">
      <alignment vertical="center" wrapText="1"/>
    </xf>
    <xf numFmtId="1" fontId="1" fillId="0" borderId="38" xfId="4" applyNumberFormat="1" applyFont="1" applyBorder="1" applyAlignment="1">
      <alignment horizontal="center" vertical="center" wrapText="1"/>
    </xf>
    <xf numFmtId="42" fontId="1" fillId="17" borderId="50" xfId="4" applyFont="1" applyFill="1" applyBorder="1" applyAlignment="1">
      <alignment horizontal="center" vertical="center"/>
    </xf>
    <xf numFmtId="166" fontId="1" fillId="0" borderId="38" xfId="5" applyNumberFormat="1" applyFont="1" applyFill="1" applyBorder="1" applyAlignment="1">
      <alignment vertical="center"/>
    </xf>
    <xf numFmtId="166" fontId="1" fillId="2" borderId="38" xfId="5" applyNumberFormat="1" applyFont="1" applyFill="1" applyBorder="1" applyAlignment="1">
      <alignment vertical="center"/>
    </xf>
    <xf numFmtId="42" fontId="1" fillId="0" borderId="38" xfId="4" applyFont="1" applyBorder="1" applyAlignment="1">
      <alignment vertical="center"/>
    </xf>
    <xf numFmtId="42" fontId="1" fillId="5" borderId="38" xfId="4" applyFont="1" applyFill="1" applyBorder="1" applyAlignment="1">
      <alignment vertical="center"/>
    </xf>
    <xf numFmtId="42" fontId="1" fillId="10" borderId="38" xfId="4" applyFont="1" applyFill="1" applyBorder="1" applyAlignment="1">
      <alignment vertical="center"/>
    </xf>
    <xf numFmtId="42" fontId="1" fillId="11" borderId="38" xfId="4" applyFont="1" applyFill="1" applyBorder="1" applyAlignment="1">
      <alignment vertical="center"/>
    </xf>
    <xf numFmtId="42" fontId="1" fillId="12" borderId="38" xfId="4" applyFont="1" applyFill="1" applyBorder="1" applyAlignment="1">
      <alignment vertical="center"/>
    </xf>
    <xf numFmtId="42" fontId="1" fillId="6" borderId="38" xfId="4" applyFont="1" applyFill="1" applyBorder="1" applyAlignment="1">
      <alignment vertical="center"/>
    </xf>
    <xf numFmtId="42" fontId="1" fillId="13" borderId="38" xfId="4" applyFont="1" applyFill="1" applyBorder="1" applyAlignment="1">
      <alignment vertical="center"/>
    </xf>
    <xf numFmtId="42" fontId="1" fillId="3" borderId="38" xfId="4" applyFont="1" applyFill="1" applyBorder="1" applyAlignment="1">
      <alignment vertical="center"/>
    </xf>
    <xf numFmtId="42" fontId="2" fillId="0" borderId="49" xfId="4" applyFont="1" applyBorder="1" applyAlignment="1">
      <alignment vertical="center"/>
    </xf>
    <xf numFmtId="42" fontId="2" fillId="0" borderId="39" xfId="4" applyFont="1" applyBorder="1" applyAlignment="1">
      <alignment vertical="center"/>
    </xf>
    <xf numFmtId="42" fontId="2" fillId="0" borderId="40" xfId="4" applyFont="1" applyBorder="1" applyAlignment="1">
      <alignment vertical="center"/>
    </xf>
    <xf numFmtId="42" fontId="2" fillId="0" borderId="41" xfId="4" applyFont="1" applyBorder="1" applyAlignment="1">
      <alignment vertical="center"/>
    </xf>
    <xf numFmtId="42" fontId="2" fillId="0" borderId="42" xfId="4" applyFont="1" applyBorder="1" applyAlignment="1">
      <alignment vertical="center"/>
    </xf>
    <xf numFmtId="42" fontId="2" fillId="0" borderId="43" xfId="4" applyFont="1" applyBorder="1" applyAlignment="1">
      <alignment vertical="center"/>
    </xf>
    <xf numFmtId="42" fontId="2" fillId="5" borderId="34" xfId="4" applyFont="1" applyFill="1" applyBorder="1" applyAlignment="1">
      <alignment vertical="center"/>
    </xf>
    <xf numFmtId="42" fontId="2" fillId="5" borderId="35" xfId="4" applyFont="1" applyFill="1" applyBorder="1" applyAlignment="1">
      <alignment vertical="center"/>
    </xf>
    <xf numFmtId="42" fontId="2" fillId="5" borderId="36" xfId="4" applyFont="1" applyFill="1" applyBorder="1"/>
    <xf numFmtId="42" fontId="2" fillId="10" borderId="37" xfId="4" applyFont="1" applyFill="1" applyBorder="1" applyAlignment="1">
      <alignment vertical="center"/>
    </xf>
    <xf numFmtId="42" fontId="2" fillId="10" borderId="28" xfId="4" applyFont="1" applyFill="1" applyBorder="1" applyAlignment="1">
      <alignment vertical="center"/>
    </xf>
    <xf numFmtId="42" fontId="2" fillId="10" borderId="18" xfId="4" applyFont="1" applyFill="1" applyBorder="1" applyAlignment="1">
      <alignment vertical="center"/>
    </xf>
    <xf numFmtId="42" fontId="2" fillId="10" borderId="38" xfId="4" applyFont="1" applyFill="1" applyBorder="1" applyAlignment="1">
      <alignment vertical="center"/>
    </xf>
    <xf numFmtId="42" fontId="2" fillId="10" borderId="20" xfId="4" applyFont="1" applyFill="1" applyBorder="1"/>
    <xf numFmtId="42" fontId="2" fillId="11" borderId="37" xfId="4" applyFont="1" applyFill="1" applyBorder="1" applyAlignment="1">
      <alignment vertical="center"/>
    </xf>
    <xf numFmtId="42" fontId="2" fillId="11" borderId="28" xfId="4" applyFont="1" applyFill="1" applyBorder="1" applyAlignment="1">
      <alignment vertical="center"/>
    </xf>
    <xf numFmtId="42" fontId="2" fillId="11" borderId="18" xfId="4" applyFont="1" applyFill="1" applyBorder="1" applyAlignment="1">
      <alignment vertical="center"/>
    </xf>
    <xf numFmtId="42" fontId="2" fillId="11" borderId="38" xfId="4" applyFont="1" applyFill="1" applyBorder="1" applyAlignment="1">
      <alignment vertical="center"/>
    </xf>
    <xf numFmtId="42" fontId="2" fillId="11" borderId="20" xfId="4" applyFont="1" applyFill="1" applyBorder="1"/>
    <xf numFmtId="42" fontId="2" fillId="12" borderId="37" xfId="4" applyFont="1" applyFill="1" applyBorder="1" applyAlignment="1">
      <alignment vertical="center"/>
    </xf>
    <xf numFmtId="42" fontId="2" fillId="12" borderId="28" xfId="4" applyFont="1" applyFill="1" applyBorder="1" applyAlignment="1">
      <alignment vertical="center"/>
    </xf>
    <xf numFmtId="42" fontId="2" fillId="12" borderId="18" xfId="4" applyFont="1" applyFill="1" applyBorder="1" applyAlignment="1">
      <alignment vertical="center"/>
    </xf>
    <xf numFmtId="42" fontId="2" fillId="12" borderId="38" xfId="4" applyFont="1" applyFill="1" applyBorder="1" applyAlignment="1">
      <alignment vertical="center"/>
    </xf>
    <xf numFmtId="42" fontId="2" fillId="12" borderId="20" xfId="4" applyFont="1" applyFill="1" applyBorder="1"/>
    <xf numFmtId="42" fontId="2" fillId="6" borderId="37" xfId="4" applyFont="1" applyFill="1" applyBorder="1" applyAlignment="1">
      <alignment vertical="center"/>
    </xf>
    <xf numFmtId="42" fontId="2" fillId="6" borderId="28" xfId="4" applyFont="1" applyFill="1" applyBorder="1" applyAlignment="1">
      <alignment vertical="center"/>
    </xf>
    <xf numFmtId="42" fontId="2" fillId="6" borderId="18" xfId="4" applyFont="1" applyFill="1" applyBorder="1" applyAlignment="1">
      <alignment vertical="center"/>
    </xf>
    <xf numFmtId="42" fontId="2" fillId="6" borderId="38" xfId="4" applyFont="1" applyFill="1" applyBorder="1" applyAlignment="1">
      <alignment vertical="center"/>
    </xf>
    <xf numFmtId="42" fontId="2" fillId="6" borderId="20" xfId="4" applyFont="1" applyFill="1" applyBorder="1"/>
    <xf numFmtId="42" fontId="2" fillId="13" borderId="37" xfId="4" applyFont="1" applyFill="1" applyBorder="1" applyAlignment="1">
      <alignment vertical="center"/>
    </xf>
    <xf numFmtId="42" fontId="2" fillId="13" borderId="28" xfId="4" applyFont="1" applyFill="1" applyBorder="1" applyAlignment="1">
      <alignment vertical="center"/>
    </xf>
    <xf numFmtId="42" fontId="2" fillId="13" borderId="18" xfId="4" applyFont="1" applyFill="1" applyBorder="1" applyAlignment="1">
      <alignment vertical="center"/>
    </xf>
    <xf numFmtId="42" fontId="2" fillId="13" borderId="38" xfId="4" applyFont="1" applyFill="1" applyBorder="1" applyAlignment="1">
      <alignment vertical="center"/>
    </xf>
    <xf numFmtId="42" fontId="2" fillId="13" borderId="20" xfId="4" applyFont="1" applyFill="1" applyBorder="1"/>
    <xf numFmtId="42" fontId="2" fillId="3" borderId="37" xfId="4" applyFont="1" applyFill="1" applyBorder="1" applyAlignment="1">
      <alignment vertical="center"/>
    </xf>
    <xf numFmtId="42" fontId="2" fillId="3" borderId="28" xfId="4" applyFont="1" applyFill="1" applyBorder="1" applyAlignment="1">
      <alignment vertical="center"/>
    </xf>
    <xf numFmtId="42" fontId="2" fillId="3" borderId="18" xfId="4" applyFont="1" applyFill="1" applyBorder="1" applyAlignment="1">
      <alignment vertical="center"/>
    </xf>
    <xf numFmtId="42" fontId="2" fillId="3" borderId="38" xfId="4" applyFont="1" applyFill="1" applyBorder="1" applyAlignment="1">
      <alignment vertical="center"/>
    </xf>
    <xf numFmtId="42" fontId="2" fillId="3" borderId="20" xfId="4" applyFont="1" applyFill="1" applyBorder="1"/>
    <xf numFmtId="0" fontId="1" fillId="0" borderId="1" xfId="5" applyNumberFormat="1" applyFont="1" applyFill="1" applyBorder="1" applyAlignment="1">
      <alignment horizontal="center" vertical="center" wrapText="1"/>
    </xf>
    <xf numFmtId="0" fontId="1" fillId="0" borderId="1" xfId="5" applyNumberFormat="1" applyFont="1" applyBorder="1" applyAlignment="1">
      <alignment horizontal="left" vertical="center" wrapText="1"/>
    </xf>
    <xf numFmtId="0" fontId="1" fillId="0" borderId="1" xfId="5" applyNumberFormat="1" applyFont="1" applyFill="1" applyBorder="1" applyAlignment="1">
      <alignment horizontal="left" vertical="center" wrapText="1"/>
    </xf>
    <xf numFmtId="0" fontId="5" fillId="0" borderId="1" xfId="7" applyNumberFormat="1" applyFont="1" applyBorder="1"/>
    <xf numFmtId="0" fontId="5" fillId="0" borderId="1" xfId="7" quotePrefix="1" applyNumberFormat="1" applyFont="1" applyBorder="1" applyAlignment="1">
      <alignment horizontal="left" vertical="center"/>
    </xf>
    <xf numFmtId="0" fontId="1" fillId="0" borderId="0" xfId="7" applyNumberFormat="1" applyFont="1" applyAlignment="1">
      <alignment horizontal="left" vertical="center" wrapText="1"/>
    </xf>
    <xf numFmtId="0" fontId="5" fillId="0" borderId="1" xfId="7" quotePrefix="1" applyNumberFormat="1" applyFont="1" applyBorder="1" applyAlignment="1">
      <alignment horizontal="left" vertical="center" wrapText="1"/>
    </xf>
    <xf numFmtId="0" fontId="5" fillId="0" borderId="1" xfId="7" applyNumberFormat="1" applyFont="1" applyBorder="1" applyAlignment="1">
      <alignment vertical="center"/>
    </xf>
    <xf numFmtId="0" fontId="8" fillId="0" borderId="1" xfId="0" applyFont="1" applyBorder="1"/>
    <xf numFmtId="0" fontId="8" fillId="0" borderId="1" xfId="0" applyFont="1" applyBorder="1" applyAlignment="1">
      <alignment horizontal="center"/>
    </xf>
    <xf numFmtId="0" fontId="8" fillId="17" borderId="1" xfId="0" applyFont="1" applyFill="1" applyBorder="1" applyAlignment="1">
      <alignment horizontal="center" vertical="center" wrapText="1"/>
    </xf>
    <xf numFmtId="2"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2" fontId="11" fillId="0" borderId="1" xfId="0" applyNumberFormat="1" applyFont="1" applyBorder="1" applyAlignment="1">
      <alignment vertical="center"/>
    </xf>
    <xf numFmtId="0" fontId="8" fillId="0" borderId="1" xfId="0" applyFont="1" applyBorder="1" applyAlignment="1">
      <alignment wrapText="1"/>
    </xf>
    <xf numFmtId="1" fontId="11" fillId="0" borderId="1" xfId="0" applyNumberFormat="1" applyFont="1" applyBorder="1" applyAlignment="1">
      <alignment vertical="center"/>
    </xf>
    <xf numFmtId="9" fontId="6" fillId="0" borderId="7" xfId="3" applyFont="1" applyFill="1" applyBorder="1" applyAlignment="1">
      <alignment horizontal="center" vertical="center"/>
    </xf>
    <xf numFmtId="166" fontId="5" fillId="14" borderId="1" xfId="1" applyNumberFormat="1" applyFont="1" applyFill="1" applyBorder="1" applyAlignment="1">
      <alignment horizontal="center" vertical="center"/>
    </xf>
    <xf numFmtId="166" fontId="5" fillId="4" borderId="2" xfId="1" applyNumberFormat="1" applyFont="1" applyFill="1" applyBorder="1" applyAlignment="1">
      <alignment horizontal="center" vertical="center"/>
    </xf>
    <xf numFmtId="49" fontId="5" fillId="0" borderId="1" xfId="0" applyNumberFormat="1" applyFont="1" applyBorder="1" applyAlignment="1">
      <alignment horizontal="left" vertical="top"/>
    </xf>
    <xf numFmtId="1" fontId="5" fillId="0" borderId="1" xfId="0" applyNumberFormat="1" applyFont="1" applyBorder="1" applyAlignment="1">
      <alignment horizontal="center" vertical="top"/>
    </xf>
    <xf numFmtId="3" fontId="5" fillId="4" borderId="1" xfId="0" applyNumberFormat="1" applyFont="1" applyFill="1" applyBorder="1"/>
    <xf numFmtId="3" fontId="5" fillId="4" borderId="32" xfId="0" applyNumberFormat="1" applyFont="1" applyFill="1" applyBorder="1" applyAlignment="1">
      <alignment horizontal="right" vertical="top"/>
    </xf>
    <xf numFmtId="49" fontId="5" fillId="0" borderId="1" xfId="0" applyNumberFormat="1" applyFont="1" applyBorder="1" applyAlignment="1">
      <alignment horizontal="left" vertical="center" wrapText="1"/>
    </xf>
    <xf numFmtId="166" fontId="20" fillId="2" borderId="6" xfId="5" applyNumberFormat="1" applyFont="1" applyFill="1" applyBorder="1" applyAlignment="1">
      <alignment vertical="center"/>
    </xf>
    <xf numFmtId="166" fontId="1" fillId="2" borderId="51" xfId="5" applyNumberFormat="1" applyFont="1" applyFill="1" applyBorder="1" applyAlignment="1">
      <alignment vertical="center"/>
    </xf>
    <xf numFmtId="0" fontId="1" fillId="0" borderId="0" xfId="7" applyNumberFormat="1" applyFont="1" applyAlignment="1">
      <alignment horizontal="center" vertical="center"/>
    </xf>
    <xf numFmtId="0" fontId="1" fillId="0" borderId="0" xfId="7" applyNumberFormat="1" applyFont="1" applyAlignment="1">
      <alignment vertical="center"/>
    </xf>
    <xf numFmtId="0" fontId="5" fillId="0" borderId="52" xfId="7" applyNumberFormat="1" applyFont="1" applyBorder="1" applyAlignment="1">
      <alignment horizontal="center" vertical="center"/>
    </xf>
    <xf numFmtId="42" fontId="2" fillId="4" borderId="1" xfId="7" applyFont="1" applyFill="1" applyBorder="1" applyAlignment="1">
      <alignment horizontal="center"/>
    </xf>
    <xf numFmtId="42" fontId="2" fillId="4" borderId="2" xfId="7" applyFont="1" applyFill="1" applyBorder="1" applyAlignment="1">
      <alignment horizontal="center"/>
    </xf>
    <xf numFmtId="42" fontId="2" fillId="4" borderId="32" xfId="7" applyFont="1" applyFill="1" applyBorder="1" applyAlignment="1">
      <alignment horizontal="center"/>
    </xf>
    <xf numFmtId="42" fontId="2" fillId="4" borderId="24" xfId="7" applyFont="1" applyFill="1" applyBorder="1" applyAlignment="1">
      <alignment horizontal="center"/>
    </xf>
    <xf numFmtId="0" fontId="8" fillId="14" borderId="1" xfId="0" applyFont="1" applyFill="1" applyBorder="1" applyAlignment="1">
      <alignment horizontal="center" vertical="center"/>
    </xf>
    <xf numFmtId="0" fontId="8" fillId="11"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14" fillId="4" borderId="19" xfId="0" applyFont="1" applyFill="1" applyBorder="1" applyAlignment="1">
      <alignment horizontal="center"/>
    </xf>
    <xf numFmtId="0" fontId="14" fillId="4" borderId="15" xfId="0" applyFont="1" applyFill="1" applyBorder="1" applyAlignment="1">
      <alignment horizontal="center"/>
    </xf>
    <xf numFmtId="0" fontId="3" fillId="5" borderId="18" xfId="0" applyFont="1" applyFill="1" applyBorder="1" applyAlignment="1">
      <alignment horizontal="center"/>
    </xf>
    <xf numFmtId="0" fontId="3" fillId="5" borderId="6" xfId="0" applyFont="1" applyFill="1" applyBorder="1" applyAlignment="1">
      <alignment horizontal="center"/>
    </xf>
    <xf numFmtId="0" fontId="3" fillId="4" borderId="18" xfId="0" applyFont="1" applyFill="1" applyBorder="1" applyAlignment="1">
      <alignment horizontal="center"/>
    </xf>
    <xf numFmtId="0" fontId="3" fillId="4" borderId="6" xfId="0" applyFont="1" applyFill="1" applyBorder="1" applyAlignment="1">
      <alignment horizontal="center"/>
    </xf>
    <xf numFmtId="0" fontId="14" fillId="4" borderId="18" xfId="0" applyFont="1" applyFill="1" applyBorder="1" applyAlignment="1">
      <alignment horizontal="center" vertical="center"/>
    </xf>
    <xf numFmtId="0" fontId="14" fillId="4" borderId="6"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14" fillId="4" borderId="19" xfId="0" applyFont="1" applyFill="1" applyBorder="1" applyAlignment="1">
      <alignment horizontal="center" vertical="center"/>
    </xf>
    <xf numFmtId="0" fontId="14" fillId="4" borderId="15"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6" xfId="0" applyFont="1" applyFill="1" applyBorder="1" applyAlignment="1">
      <alignment horizontal="center" vertical="center"/>
    </xf>
    <xf numFmtId="168" fontId="6" fillId="0" borderId="11" xfId="3" applyNumberFormat="1" applyFont="1" applyBorder="1" applyAlignment="1">
      <alignment horizontal="center" vertical="center"/>
    </xf>
    <xf numFmtId="168" fontId="6" fillId="0" borderId="7" xfId="3" applyNumberFormat="1" applyFont="1" applyBorder="1" applyAlignment="1">
      <alignment horizontal="center" vertical="center"/>
    </xf>
  </cellXfs>
  <cellStyles count="10">
    <cellStyle name="Comma" xfId="1" builtinId="3"/>
    <cellStyle name="Comma 2" xfId="5" xr:uid="{38566818-F9B5-E74A-AB5D-B37F0C1DCEFA}"/>
    <cellStyle name="Currency" xfId="2" builtinId="4"/>
    <cellStyle name="Currency 2" xfId="9" xr:uid="{7B407330-4FA8-3842-9A46-85084053182A}"/>
    <cellStyle name="Normal" xfId="0" builtinId="0"/>
    <cellStyle name="Normal 2" xfId="4" xr:uid="{23C0AA71-F207-1943-BBB8-7E5532AD72E0}"/>
    <cellStyle name="Normal 3" xfId="7" xr:uid="{10C318BC-696E-DB43-B874-02E01F8DC9D7}"/>
    <cellStyle name="Normal 4" xfId="8" xr:uid="{DBC75BF1-B250-BC4A-89F8-2BA82C84D64D}"/>
    <cellStyle name="Percent" xfId="3" builtinId="5"/>
    <cellStyle name="Percent 2" xfId="6" xr:uid="{D28E6C50-389C-FA4E-84C9-1972C08DFFBF}"/>
  </cellStyles>
  <dxfs count="35">
    <dxf>
      <font>
        <b/>
        <i/>
        <strike val="0"/>
        <condense val="0"/>
        <extend val="0"/>
        <outline val="0"/>
        <shadow val="0"/>
        <u val="none"/>
        <vertAlign val="baseline"/>
        <sz val="12"/>
        <color auto="1"/>
        <name val="Arial"/>
        <family val="2"/>
        <scheme val="none"/>
      </font>
      <numFmt numFmtId="166" formatCode="_(* #,##0_);_(* \(#,##0\);_(* &quot;-&quot;??_);_(@_)"/>
      <fill>
        <patternFill patternType="solid">
          <fgColor indexed="64"/>
          <bgColor rgb="FF92D050"/>
        </patternFill>
      </fill>
      <alignment horizontal="general" vertical="center" textRotation="0" wrapText="0" indent="0" justifyLastLine="0" shrinkToFit="0" readingOrder="0"/>
      <border diagonalUp="0" diagonalDown="0">
        <left style="medium">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border>
    </dxf>
    <dxf>
      <font>
        <b val="0"/>
        <i val="0"/>
        <strike val="0"/>
        <condense val="0"/>
        <extend val="0"/>
        <outline val="0"/>
        <shadow val="0"/>
        <u val="none"/>
        <vertAlign val="baseline"/>
        <sz val="12"/>
        <color auto="1"/>
        <name val="Arial"/>
        <family val="2"/>
        <scheme val="none"/>
      </font>
      <numFmt numFmtId="166" formatCode="_(* #,##0_);_(* \(#,##0\);_(*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ck">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right style="medium">
          <color indexed="64"/>
        </right>
        <top style="thin">
          <color indexed="64"/>
        </top>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7ABFF"/>
      <color rgb="FFFF88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ns0:Relationships xmlns:ns0="http://schemas.openxmlformats.org/package/2006/relationships"><ns0:Relationship Id="rId1" Type="http://schemas.openxmlformats.org/officeDocument/2006/relationships/externalLinkPath" Target="file:///external-source-unavailable/source-workbook.xls" TargetMode="External" /></ns0:Relationships>
</file>

<file path=xl/externalLinks/_rels/externalLink2.xml.rels><?xml version='1.0' encoding='utf-8'?>
<ns0:Relationships xmlns:ns0="http://schemas.openxmlformats.org/package/2006/relationships"><ns0:Relationship Id="rId1" Type="http://schemas.openxmlformats.org/officeDocument/2006/relationships/externalLinkPath" Target="file:///external-source-unavailable/source-workbook.xls" TargetMode="External" /></ns0: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p;B Equipment"/>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5A2C404-5E35-DB44-9786-48DEAAFB363A}" name="Table1" displayName="Table1" ref="A5:AE287" totalsRowShown="0" headerRowDxfId="34" dataDxfId="32" headerRowBorderDxfId="33" tableBorderDxfId="31" headerRowCellStyle="Comma" dataCellStyle="Comma">
  <autoFilter ref="A5:AE287" xr:uid="{29E02808-1179-D248-A381-53BE0C8AA8C6}"/>
  <tableColumns count="31">
    <tableColumn id="1" xr3:uid="{5D16F612-F999-4A4F-93AA-C0FF92DCE484}" name="Grouping" dataDxfId="30"/>
    <tableColumn id="2" xr3:uid="{9B40977E-31DF-1546-97F4-44E81E434BD2}" name="Item" dataDxfId="29"/>
    <tableColumn id="33" xr3:uid="{EB0BA970-94B3-7C4B-9793-B0A15D2C0358}" name="Location (Level)" dataDxfId="28"/>
    <tableColumn id="3" xr3:uid="{B1F35858-6625-6141-8DBB-91F5A0142015}" name="Subcategory 1" dataDxfId="27"/>
    <tableColumn id="35" xr3:uid="{264D5B66-EC15-A14F-8647-8EB518DDDD5D}" name="Subcategory 2" dataDxfId="26"/>
    <tableColumn id="29" xr3:uid="{5C301013-665E-E54C-BB4F-1E63F5AC7E7B}" name="Priority" dataDxfId="25"/>
    <tableColumn id="34" xr3:uid="{3B38BC68-0879-4D47-B615-E7B7A3148829}" name="First Year of Replacement (# of years from 2024)" dataDxfId="24"/>
    <tableColumn id="30" xr3:uid="{B8B3BFC5-33BB-1D40-A7CC-292EBB628E3F}" name="First Year of Replacement (Year)" dataDxfId="23"/>
    <tableColumn id="5" xr3:uid="{F1963CCC-4F11-8A40-B8A9-F16915EBC633}" name="Frequency of repairs &amp; replacement in years" dataDxfId="22"/>
    <tableColumn id="7" xr3:uid="{1AE41782-C393-0C44-BB1B-7244B5201523}" name="Estimated Cost per occurrence in 2024 Dollars" dataDxfId="21" dataCellStyle="Comma"/>
    <tableColumn id="8" xr3:uid="{5D108531-2B49-AF4F-A657-CDEF6338C48B}" name="Year 1" dataDxfId="20" dataCellStyle="Comma"/>
    <tableColumn id="9" xr3:uid="{76713DBE-2FC5-074B-87A0-A772D6DE5895}" name="Year 2" dataDxfId="19" dataCellStyle="Comma"/>
    <tableColumn id="10" xr3:uid="{95158A68-DE88-2B4B-AD5E-AD88CDB86CDD}" name="Year 3" dataDxfId="18" dataCellStyle="Comma"/>
    <tableColumn id="11" xr3:uid="{C18B8D6E-296D-EC4F-BFF2-0E045D9E85F3}" name="Year 4" dataDxfId="17" dataCellStyle="Comma"/>
    <tableColumn id="12" xr3:uid="{D9776491-8B5F-FC48-95F7-725700D644DB}" name="Year 5" dataDxfId="16" dataCellStyle="Comma"/>
    <tableColumn id="13" xr3:uid="{BD2375BF-9B68-654D-BCAD-BD319C068316}" name="Year 6" dataDxfId="15" dataCellStyle="Comma"/>
    <tableColumn id="14" xr3:uid="{A1AA0881-847E-594A-A7BC-3524E5901097}" name="Year 7" dataDxfId="14" dataCellStyle="Comma"/>
    <tableColumn id="15" xr3:uid="{06832CFE-4E3A-FD4F-AFFC-066E28264A61}" name="Year 8" dataDxfId="13" dataCellStyle="Comma"/>
    <tableColumn id="16" xr3:uid="{5D61D748-9890-E44C-8E08-D20A5CA1BEA6}" name="Year 9" dataDxfId="12" dataCellStyle="Comma"/>
    <tableColumn id="17" xr3:uid="{52756048-8A19-404C-AD66-23BBE344BEC6}" name="Year 10" dataDxfId="11" dataCellStyle="Comma"/>
    <tableColumn id="18" xr3:uid="{C8E6E571-FF3F-6E42-AF96-C1C35DEEFA4A}" name="Year 11" dataDxfId="10" dataCellStyle="Comma"/>
    <tableColumn id="19" xr3:uid="{73AB32ED-B10A-CF4D-B580-87DB7C335667}" name="Year 12" dataDxfId="9" dataCellStyle="Comma"/>
    <tableColumn id="20" xr3:uid="{947BAFBE-5DEC-8945-8357-4B70233E9C84}" name="Year 13" dataDxfId="8" dataCellStyle="Comma"/>
    <tableColumn id="21" xr3:uid="{0E9EEE81-DB86-4C40-BF9F-1120B7586847}" name="Year 14" dataDxfId="7" dataCellStyle="Comma"/>
    <tableColumn id="22" xr3:uid="{6C212F5C-10FF-3244-8977-2B613482FE7D}" name="Year 15" dataDxfId="6" dataCellStyle="Comma"/>
    <tableColumn id="23" xr3:uid="{21AB274B-2663-8845-BC95-89D265A9ED07}" name="Year 16" dataDxfId="5" dataCellStyle="Comma"/>
    <tableColumn id="24" xr3:uid="{97598811-B2FC-D04B-9C0F-101D7670C5B5}" name="Year 17" dataDxfId="4" dataCellStyle="Comma"/>
    <tableColumn id="25" xr3:uid="{BF5EE05C-DADB-1944-9B65-DF01BDF1485D}" name="Year 18" dataDxfId="3" dataCellStyle="Comma"/>
    <tableColumn id="26" xr3:uid="{54559C39-2482-8A46-AE10-8414EA36961C}" name="Year 19" dataDxfId="2" dataCellStyle="Comma"/>
    <tableColumn id="27" xr3:uid="{153A3F2B-0AC9-4849-A5A5-AA42285FED12}" name="Year 20" dataDxfId="1" dataCellStyle="Comma"/>
    <tableColumn id="28" xr3:uid="{58F69AEE-11D2-7E4E-BBC4-AC9B5853B4DE}" name="Total Cost" dataDxfId="0" dataCellStyle="Comma">
      <calculatedColumnFormula>SUM(K6:AD6)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5186-831C-D045-B5B8-70FE2EBC5CB3}">
  <sheetPr codeName="Sheet3">
    <pageSetUpPr fitToPage="1"/>
  </sheetPr>
  <dimension ref="A1:AE299"/>
  <sheetViews>
    <sheetView tabSelected="1" zoomScale="90" zoomScaleNormal="90" workbookViewId="0">
      <selection activeCell="E172" sqref="E172"/>
    </sheetView>
  </sheetViews>
  <sheetFormatPr defaultColWidth="11" defaultRowHeight="18" outlineLevelRow="2"/>
  <cols>
    <col min="1" max="1" width="23.5" style="96" customWidth="1"/>
    <col min="2" max="2" width="35.125" style="96" customWidth="1"/>
    <col min="3" max="3" width="26.875" style="98" customWidth="1"/>
    <col min="4" max="5" width="25.625" style="98" customWidth="1"/>
    <col min="6" max="6" width="17.375" style="96" customWidth="1"/>
    <col min="7" max="7" width="19.125" style="100" customWidth="1"/>
    <col min="8" max="8" width="18.375" style="96" customWidth="1"/>
    <col min="9" max="9" width="20.375" style="108" customWidth="1"/>
    <col min="10" max="10" width="19.375" style="109" customWidth="1"/>
    <col min="11" max="30" width="16.875" style="105" customWidth="1"/>
    <col min="31" max="31" width="18.625" style="104" customWidth="1"/>
    <col min="32" max="256" width="11" style="105"/>
    <col min="257" max="257" width="23.5" style="105" customWidth="1"/>
    <col min="258" max="258" width="35.125" style="105" customWidth="1"/>
    <col min="259" max="259" width="26.875" style="105" customWidth="1"/>
    <col min="260" max="261" width="25.625" style="105" customWidth="1"/>
    <col min="262" max="262" width="17.375" style="105" customWidth="1"/>
    <col min="263" max="263" width="19.125" style="105" customWidth="1"/>
    <col min="264" max="264" width="18.375" style="105" customWidth="1"/>
    <col min="265" max="265" width="20.375" style="105" customWidth="1"/>
    <col min="266" max="266" width="19.375" style="105" customWidth="1"/>
    <col min="267" max="286" width="16.875" style="105" customWidth="1"/>
    <col min="287" max="287" width="18.625" style="105" customWidth="1"/>
    <col min="288" max="512" width="11" style="105"/>
    <col min="513" max="513" width="23.5" style="105" customWidth="1"/>
    <col min="514" max="514" width="35.125" style="105" customWidth="1"/>
    <col min="515" max="515" width="26.875" style="105" customWidth="1"/>
    <col min="516" max="517" width="25.625" style="105" customWidth="1"/>
    <col min="518" max="518" width="17.375" style="105" customWidth="1"/>
    <col min="519" max="519" width="19.125" style="105" customWidth="1"/>
    <col min="520" max="520" width="18.375" style="105" customWidth="1"/>
    <col min="521" max="521" width="20.375" style="105" customWidth="1"/>
    <col min="522" max="522" width="19.375" style="105" customWidth="1"/>
    <col min="523" max="542" width="16.875" style="105" customWidth="1"/>
    <col min="543" max="543" width="18.625" style="105" customWidth="1"/>
    <col min="544" max="768" width="11" style="105"/>
    <col min="769" max="769" width="23.5" style="105" customWidth="1"/>
    <col min="770" max="770" width="35.125" style="105" customWidth="1"/>
    <col min="771" max="771" width="26.875" style="105" customWidth="1"/>
    <col min="772" max="773" width="25.625" style="105" customWidth="1"/>
    <col min="774" max="774" width="17.375" style="105" customWidth="1"/>
    <col min="775" max="775" width="19.125" style="105" customWidth="1"/>
    <col min="776" max="776" width="18.375" style="105" customWidth="1"/>
    <col min="777" max="777" width="20.375" style="105" customWidth="1"/>
    <col min="778" max="778" width="19.375" style="105" customWidth="1"/>
    <col min="779" max="798" width="16.875" style="105" customWidth="1"/>
    <col min="799" max="799" width="18.625" style="105" customWidth="1"/>
    <col min="800" max="1024" width="11" style="105"/>
    <col min="1025" max="1025" width="23.5" style="105" customWidth="1"/>
    <col min="1026" max="1026" width="35.125" style="105" customWidth="1"/>
    <col min="1027" max="1027" width="26.875" style="105" customWidth="1"/>
    <col min="1028" max="1029" width="25.625" style="105" customWidth="1"/>
    <col min="1030" max="1030" width="17.375" style="105" customWidth="1"/>
    <col min="1031" max="1031" width="19.125" style="105" customWidth="1"/>
    <col min="1032" max="1032" width="18.375" style="105" customWidth="1"/>
    <col min="1033" max="1033" width="20.375" style="105" customWidth="1"/>
    <col min="1034" max="1034" width="19.375" style="105" customWidth="1"/>
    <col min="1035" max="1054" width="16.875" style="105" customWidth="1"/>
    <col min="1055" max="1055" width="18.625" style="105" customWidth="1"/>
    <col min="1056" max="1280" width="11" style="105"/>
    <col min="1281" max="1281" width="23.5" style="105" customWidth="1"/>
    <col min="1282" max="1282" width="35.125" style="105" customWidth="1"/>
    <col min="1283" max="1283" width="26.875" style="105" customWidth="1"/>
    <col min="1284" max="1285" width="25.625" style="105" customWidth="1"/>
    <col min="1286" max="1286" width="17.375" style="105" customWidth="1"/>
    <col min="1287" max="1287" width="19.125" style="105" customWidth="1"/>
    <col min="1288" max="1288" width="18.375" style="105" customWidth="1"/>
    <col min="1289" max="1289" width="20.375" style="105" customWidth="1"/>
    <col min="1290" max="1290" width="19.375" style="105" customWidth="1"/>
    <col min="1291" max="1310" width="16.875" style="105" customWidth="1"/>
    <col min="1311" max="1311" width="18.625" style="105" customWidth="1"/>
    <col min="1312" max="1536" width="11" style="105"/>
    <col min="1537" max="1537" width="23.5" style="105" customWidth="1"/>
    <col min="1538" max="1538" width="35.125" style="105" customWidth="1"/>
    <col min="1539" max="1539" width="26.875" style="105" customWidth="1"/>
    <col min="1540" max="1541" width="25.625" style="105" customWidth="1"/>
    <col min="1542" max="1542" width="17.375" style="105" customWidth="1"/>
    <col min="1543" max="1543" width="19.125" style="105" customWidth="1"/>
    <col min="1544" max="1544" width="18.375" style="105" customWidth="1"/>
    <col min="1545" max="1545" width="20.375" style="105" customWidth="1"/>
    <col min="1546" max="1546" width="19.375" style="105" customWidth="1"/>
    <col min="1547" max="1566" width="16.875" style="105" customWidth="1"/>
    <col min="1567" max="1567" width="18.625" style="105" customWidth="1"/>
    <col min="1568" max="1792" width="11" style="105"/>
    <col min="1793" max="1793" width="23.5" style="105" customWidth="1"/>
    <col min="1794" max="1794" width="35.125" style="105" customWidth="1"/>
    <col min="1795" max="1795" width="26.875" style="105" customWidth="1"/>
    <col min="1796" max="1797" width="25.625" style="105" customWidth="1"/>
    <col min="1798" max="1798" width="17.375" style="105" customWidth="1"/>
    <col min="1799" max="1799" width="19.125" style="105" customWidth="1"/>
    <col min="1800" max="1800" width="18.375" style="105" customWidth="1"/>
    <col min="1801" max="1801" width="20.375" style="105" customWidth="1"/>
    <col min="1802" max="1802" width="19.375" style="105" customWidth="1"/>
    <col min="1803" max="1822" width="16.875" style="105" customWidth="1"/>
    <col min="1823" max="1823" width="18.625" style="105" customWidth="1"/>
    <col min="1824" max="2048" width="11" style="105"/>
    <col min="2049" max="2049" width="23.5" style="105" customWidth="1"/>
    <col min="2050" max="2050" width="35.125" style="105" customWidth="1"/>
    <col min="2051" max="2051" width="26.875" style="105" customWidth="1"/>
    <col min="2052" max="2053" width="25.625" style="105" customWidth="1"/>
    <col min="2054" max="2054" width="17.375" style="105" customWidth="1"/>
    <col min="2055" max="2055" width="19.125" style="105" customWidth="1"/>
    <col min="2056" max="2056" width="18.375" style="105" customWidth="1"/>
    <col min="2057" max="2057" width="20.375" style="105" customWidth="1"/>
    <col min="2058" max="2058" width="19.375" style="105" customWidth="1"/>
    <col min="2059" max="2078" width="16.875" style="105" customWidth="1"/>
    <col min="2079" max="2079" width="18.625" style="105" customWidth="1"/>
    <col min="2080" max="2304" width="11" style="105"/>
    <col min="2305" max="2305" width="23.5" style="105" customWidth="1"/>
    <col min="2306" max="2306" width="35.125" style="105" customWidth="1"/>
    <col min="2307" max="2307" width="26.875" style="105" customWidth="1"/>
    <col min="2308" max="2309" width="25.625" style="105" customWidth="1"/>
    <col min="2310" max="2310" width="17.375" style="105" customWidth="1"/>
    <col min="2311" max="2311" width="19.125" style="105" customWidth="1"/>
    <col min="2312" max="2312" width="18.375" style="105" customWidth="1"/>
    <col min="2313" max="2313" width="20.375" style="105" customWidth="1"/>
    <col min="2314" max="2314" width="19.375" style="105" customWidth="1"/>
    <col min="2315" max="2334" width="16.875" style="105" customWidth="1"/>
    <col min="2335" max="2335" width="18.625" style="105" customWidth="1"/>
    <col min="2336" max="2560" width="11" style="105"/>
    <col min="2561" max="2561" width="23.5" style="105" customWidth="1"/>
    <col min="2562" max="2562" width="35.125" style="105" customWidth="1"/>
    <col min="2563" max="2563" width="26.875" style="105" customWidth="1"/>
    <col min="2564" max="2565" width="25.625" style="105" customWidth="1"/>
    <col min="2566" max="2566" width="17.375" style="105" customWidth="1"/>
    <col min="2567" max="2567" width="19.125" style="105" customWidth="1"/>
    <col min="2568" max="2568" width="18.375" style="105" customWidth="1"/>
    <col min="2569" max="2569" width="20.375" style="105" customWidth="1"/>
    <col min="2570" max="2570" width="19.375" style="105" customWidth="1"/>
    <col min="2571" max="2590" width="16.875" style="105" customWidth="1"/>
    <col min="2591" max="2591" width="18.625" style="105" customWidth="1"/>
    <col min="2592" max="2816" width="11" style="105"/>
    <col min="2817" max="2817" width="23.5" style="105" customWidth="1"/>
    <col min="2818" max="2818" width="35.125" style="105" customWidth="1"/>
    <col min="2819" max="2819" width="26.875" style="105" customWidth="1"/>
    <col min="2820" max="2821" width="25.625" style="105" customWidth="1"/>
    <col min="2822" max="2822" width="17.375" style="105" customWidth="1"/>
    <col min="2823" max="2823" width="19.125" style="105" customWidth="1"/>
    <col min="2824" max="2824" width="18.375" style="105" customWidth="1"/>
    <col min="2825" max="2825" width="20.375" style="105" customWidth="1"/>
    <col min="2826" max="2826" width="19.375" style="105" customWidth="1"/>
    <col min="2827" max="2846" width="16.875" style="105" customWidth="1"/>
    <col min="2847" max="2847" width="18.625" style="105" customWidth="1"/>
    <col min="2848" max="3072" width="11" style="105"/>
    <col min="3073" max="3073" width="23.5" style="105" customWidth="1"/>
    <col min="3074" max="3074" width="35.125" style="105" customWidth="1"/>
    <col min="3075" max="3075" width="26.875" style="105" customWidth="1"/>
    <col min="3076" max="3077" width="25.625" style="105" customWidth="1"/>
    <col min="3078" max="3078" width="17.375" style="105" customWidth="1"/>
    <col min="3079" max="3079" width="19.125" style="105" customWidth="1"/>
    <col min="3080" max="3080" width="18.375" style="105" customWidth="1"/>
    <col min="3081" max="3081" width="20.375" style="105" customWidth="1"/>
    <col min="3082" max="3082" width="19.375" style="105" customWidth="1"/>
    <col min="3083" max="3102" width="16.875" style="105" customWidth="1"/>
    <col min="3103" max="3103" width="18.625" style="105" customWidth="1"/>
    <col min="3104" max="3328" width="11" style="105"/>
    <col min="3329" max="3329" width="23.5" style="105" customWidth="1"/>
    <col min="3330" max="3330" width="35.125" style="105" customWidth="1"/>
    <col min="3331" max="3331" width="26.875" style="105" customWidth="1"/>
    <col min="3332" max="3333" width="25.625" style="105" customWidth="1"/>
    <col min="3334" max="3334" width="17.375" style="105" customWidth="1"/>
    <col min="3335" max="3335" width="19.125" style="105" customWidth="1"/>
    <col min="3336" max="3336" width="18.375" style="105" customWidth="1"/>
    <col min="3337" max="3337" width="20.375" style="105" customWidth="1"/>
    <col min="3338" max="3338" width="19.375" style="105" customWidth="1"/>
    <col min="3339" max="3358" width="16.875" style="105" customWidth="1"/>
    <col min="3359" max="3359" width="18.625" style="105" customWidth="1"/>
    <col min="3360" max="3584" width="11" style="105"/>
    <col min="3585" max="3585" width="23.5" style="105" customWidth="1"/>
    <col min="3586" max="3586" width="35.125" style="105" customWidth="1"/>
    <col min="3587" max="3587" width="26.875" style="105" customWidth="1"/>
    <col min="3588" max="3589" width="25.625" style="105" customWidth="1"/>
    <col min="3590" max="3590" width="17.375" style="105" customWidth="1"/>
    <col min="3591" max="3591" width="19.125" style="105" customWidth="1"/>
    <col min="3592" max="3592" width="18.375" style="105" customWidth="1"/>
    <col min="3593" max="3593" width="20.375" style="105" customWidth="1"/>
    <col min="3594" max="3594" width="19.375" style="105" customWidth="1"/>
    <col min="3595" max="3614" width="16.875" style="105" customWidth="1"/>
    <col min="3615" max="3615" width="18.625" style="105" customWidth="1"/>
    <col min="3616" max="3840" width="11" style="105"/>
    <col min="3841" max="3841" width="23.5" style="105" customWidth="1"/>
    <col min="3842" max="3842" width="35.125" style="105" customWidth="1"/>
    <col min="3843" max="3843" width="26.875" style="105" customWidth="1"/>
    <col min="3844" max="3845" width="25.625" style="105" customWidth="1"/>
    <col min="3846" max="3846" width="17.375" style="105" customWidth="1"/>
    <col min="3847" max="3847" width="19.125" style="105" customWidth="1"/>
    <col min="3848" max="3848" width="18.375" style="105" customWidth="1"/>
    <col min="3849" max="3849" width="20.375" style="105" customWidth="1"/>
    <col min="3850" max="3850" width="19.375" style="105" customWidth="1"/>
    <col min="3851" max="3870" width="16.875" style="105" customWidth="1"/>
    <col min="3871" max="3871" width="18.625" style="105" customWidth="1"/>
    <col min="3872" max="4096" width="11" style="105"/>
    <col min="4097" max="4097" width="23.5" style="105" customWidth="1"/>
    <col min="4098" max="4098" width="35.125" style="105" customWidth="1"/>
    <col min="4099" max="4099" width="26.875" style="105" customWidth="1"/>
    <col min="4100" max="4101" width="25.625" style="105" customWidth="1"/>
    <col min="4102" max="4102" width="17.375" style="105" customWidth="1"/>
    <col min="4103" max="4103" width="19.125" style="105" customWidth="1"/>
    <col min="4104" max="4104" width="18.375" style="105" customWidth="1"/>
    <col min="4105" max="4105" width="20.375" style="105" customWidth="1"/>
    <col min="4106" max="4106" width="19.375" style="105" customWidth="1"/>
    <col min="4107" max="4126" width="16.875" style="105" customWidth="1"/>
    <col min="4127" max="4127" width="18.625" style="105" customWidth="1"/>
    <col min="4128" max="4352" width="11" style="105"/>
    <col min="4353" max="4353" width="23.5" style="105" customWidth="1"/>
    <col min="4354" max="4354" width="35.125" style="105" customWidth="1"/>
    <col min="4355" max="4355" width="26.875" style="105" customWidth="1"/>
    <col min="4356" max="4357" width="25.625" style="105" customWidth="1"/>
    <col min="4358" max="4358" width="17.375" style="105" customWidth="1"/>
    <col min="4359" max="4359" width="19.125" style="105" customWidth="1"/>
    <col min="4360" max="4360" width="18.375" style="105" customWidth="1"/>
    <col min="4361" max="4361" width="20.375" style="105" customWidth="1"/>
    <col min="4362" max="4362" width="19.375" style="105" customWidth="1"/>
    <col min="4363" max="4382" width="16.875" style="105" customWidth="1"/>
    <col min="4383" max="4383" width="18.625" style="105" customWidth="1"/>
    <col min="4384" max="4608" width="11" style="105"/>
    <col min="4609" max="4609" width="23.5" style="105" customWidth="1"/>
    <col min="4610" max="4610" width="35.125" style="105" customWidth="1"/>
    <col min="4611" max="4611" width="26.875" style="105" customWidth="1"/>
    <col min="4612" max="4613" width="25.625" style="105" customWidth="1"/>
    <col min="4614" max="4614" width="17.375" style="105" customWidth="1"/>
    <col min="4615" max="4615" width="19.125" style="105" customWidth="1"/>
    <col min="4616" max="4616" width="18.375" style="105" customWidth="1"/>
    <col min="4617" max="4617" width="20.375" style="105" customWidth="1"/>
    <col min="4618" max="4618" width="19.375" style="105" customWidth="1"/>
    <col min="4619" max="4638" width="16.875" style="105" customWidth="1"/>
    <col min="4639" max="4639" width="18.625" style="105" customWidth="1"/>
    <col min="4640" max="4864" width="11" style="105"/>
    <col min="4865" max="4865" width="23.5" style="105" customWidth="1"/>
    <col min="4866" max="4866" width="35.125" style="105" customWidth="1"/>
    <col min="4867" max="4867" width="26.875" style="105" customWidth="1"/>
    <col min="4868" max="4869" width="25.625" style="105" customWidth="1"/>
    <col min="4870" max="4870" width="17.375" style="105" customWidth="1"/>
    <col min="4871" max="4871" width="19.125" style="105" customWidth="1"/>
    <col min="4872" max="4872" width="18.375" style="105" customWidth="1"/>
    <col min="4873" max="4873" width="20.375" style="105" customWidth="1"/>
    <col min="4874" max="4874" width="19.375" style="105" customWidth="1"/>
    <col min="4875" max="4894" width="16.875" style="105" customWidth="1"/>
    <col min="4895" max="4895" width="18.625" style="105" customWidth="1"/>
    <col min="4896" max="5120" width="11" style="105"/>
    <col min="5121" max="5121" width="23.5" style="105" customWidth="1"/>
    <col min="5122" max="5122" width="35.125" style="105" customWidth="1"/>
    <col min="5123" max="5123" width="26.875" style="105" customWidth="1"/>
    <col min="5124" max="5125" width="25.625" style="105" customWidth="1"/>
    <col min="5126" max="5126" width="17.375" style="105" customWidth="1"/>
    <col min="5127" max="5127" width="19.125" style="105" customWidth="1"/>
    <col min="5128" max="5128" width="18.375" style="105" customWidth="1"/>
    <col min="5129" max="5129" width="20.375" style="105" customWidth="1"/>
    <col min="5130" max="5130" width="19.375" style="105" customWidth="1"/>
    <col min="5131" max="5150" width="16.875" style="105" customWidth="1"/>
    <col min="5151" max="5151" width="18.625" style="105" customWidth="1"/>
    <col min="5152" max="5376" width="11" style="105"/>
    <col min="5377" max="5377" width="23.5" style="105" customWidth="1"/>
    <col min="5378" max="5378" width="35.125" style="105" customWidth="1"/>
    <col min="5379" max="5379" width="26.875" style="105" customWidth="1"/>
    <col min="5380" max="5381" width="25.625" style="105" customWidth="1"/>
    <col min="5382" max="5382" width="17.375" style="105" customWidth="1"/>
    <col min="5383" max="5383" width="19.125" style="105" customWidth="1"/>
    <col min="5384" max="5384" width="18.375" style="105" customWidth="1"/>
    <col min="5385" max="5385" width="20.375" style="105" customWidth="1"/>
    <col min="5386" max="5386" width="19.375" style="105" customWidth="1"/>
    <col min="5387" max="5406" width="16.875" style="105" customWidth="1"/>
    <col min="5407" max="5407" width="18.625" style="105" customWidth="1"/>
    <col min="5408" max="5632" width="11" style="105"/>
    <col min="5633" max="5633" width="23.5" style="105" customWidth="1"/>
    <col min="5634" max="5634" width="35.125" style="105" customWidth="1"/>
    <col min="5635" max="5635" width="26.875" style="105" customWidth="1"/>
    <col min="5636" max="5637" width="25.625" style="105" customWidth="1"/>
    <col min="5638" max="5638" width="17.375" style="105" customWidth="1"/>
    <col min="5639" max="5639" width="19.125" style="105" customWidth="1"/>
    <col min="5640" max="5640" width="18.375" style="105" customWidth="1"/>
    <col min="5641" max="5641" width="20.375" style="105" customWidth="1"/>
    <col min="5642" max="5642" width="19.375" style="105" customWidth="1"/>
    <col min="5643" max="5662" width="16.875" style="105" customWidth="1"/>
    <col min="5663" max="5663" width="18.625" style="105" customWidth="1"/>
    <col min="5664" max="5888" width="11" style="105"/>
    <col min="5889" max="5889" width="23.5" style="105" customWidth="1"/>
    <col min="5890" max="5890" width="35.125" style="105" customWidth="1"/>
    <col min="5891" max="5891" width="26.875" style="105" customWidth="1"/>
    <col min="5892" max="5893" width="25.625" style="105" customWidth="1"/>
    <col min="5894" max="5894" width="17.375" style="105" customWidth="1"/>
    <col min="5895" max="5895" width="19.125" style="105" customWidth="1"/>
    <col min="5896" max="5896" width="18.375" style="105" customWidth="1"/>
    <col min="5897" max="5897" width="20.375" style="105" customWidth="1"/>
    <col min="5898" max="5898" width="19.375" style="105" customWidth="1"/>
    <col min="5899" max="5918" width="16.875" style="105" customWidth="1"/>
    <col min="5919" max="5919" width="18.625" style="105" customWidth="1"/>
    <col min="5920" max="6144" width="11" style="105"/>
    <col min="6145" max="6145" width="23.5" style="105" customWidth="1"/>
    <col min="6146" max="6146" width="35.125" style="105" customWidth="1"/>
    <col min="6147" max="6147" width="26.875" style="105" customWidth="1"/>
    <col min="6148" max="6149" width="25.625" style="105" customWidth="1"/>
    <col min="6150" max="6150" width="17.375" style="105" customWidth="1"/>
    <col min="6151" max="6151" width="19.125" style="105" customWidth="1"/>
    <col min="6152" max="6152" width="18.375" style="105" customWidth="1"/>
    <col min="6153" max="6153" width="20.375" style="105" customWidth="1"/>
    <col min="6154" max="6154" width="19.375" style="105" customWidth="1"/>
    <col min="6155" max="6174" width="16.875" style="105" customWidth="1"/>
    <col min="6175" max="6175" width="18.625" style="105" customWidth="1"/>
    <col min="6176" max="6400" width="11" style="105"/>
    <col min="6401" max="6401" width="23.5" style="105" customWidth="1"/>
    <col min="6402" max="6402" width="35.125" style="105" customWidth="1"/>
    <col min="6403" max="6403" width="26.875" style="105" customWidth="1"/>
    <col min="6404" max="6405" width="25.625" style="105" customWidth="1"/>
    <col min="6406" max="6406" width="17.375" style="105" customWidth="1"/>
    <col min="6407" max="6407" width="19.125" style="105" customWidth="1"/>
    <col min="6408" max="6408" width="18.375" style="105" customWidth="1"/>
    <col min="6409" max="6409" width="20.375" style="105" customWidth="1"/>
    <col min="6410" max="6410" width="19.375" style="105" customWidth="1"/>
    <col min="6411" max="6430" width="16.875" style="105" customWidth="1"/>
    <col min="6431" max="6431" width="18.625" style="105" customWidth="1"/>
    <col min="6432" max="6656" width="11" style="105"/>
    <col min="6657" max="6657" width="23.5" style="105" customWidth="1"/>
    <col min="6658" max="6658" width="35.125" style="105" customWidth="1"/>
    <col min="6659" max="6659" width="26.875" style="105" customWidth="1"/>
    <col min="6660" max="6661" width="25.625" style="105" customWidth="1"/>
    <col min="6662" max="6662" width="17.375" style="105" customWidth="1"/>
    <col min="6663" max="6663" width="19.125" style="105" customWidth="1"/>
    <col min="6664" max="6664" width="18.375" style="105" customWidth="1"/>
    <col min="6665" max="6665" width="20.375" style="105" customWidth="1"/>
    <col min="6666" max="6666" width="19.375" style="105" customWidth="1"/>
    <col min="6667" max="6686" width="16.875" style="105" customWidth="1"/>
    <col min="6687" max="6687" width="18.625" style="105" customWidth="1"/>
    <col min="6688" max="6912" width="11" style="105"/>
    <col min="6913" max="6913" width="23.5" style="105" customWidth="1"/>
    <col min="6914" max="6914" width="35.125" style="105" customWidth="1"/>
    <col min="6915" max="6915" width="26.875" style="105" customWidth="1"/>
    <col min="6916" max="6917" width="25.625" style="105" customWidth="1"/>
    <col min="6918" max="6918" width="17.375" style="105" customWidth="1"/>
    <col min="6919" max="6919" width="19.125" style="105" customWidth="1"/>
    <col min="6920" max="6920" width="18.375" style="105" customWidth="1"/>
    <col min="6921" max="6921" width="20.375" style="105" customWidth="1"/>
    <col min="6922" max="6922" width="19.375" style="105" customWidth="1"/>
    <col min="6923" max="6942" width="16.875" style="105" customWidth="1"/>
    <col min="6943" max="6943" width="18.625" style="105" customWidth="1"/>
    <col min="6944" max="7168" width="11" style="105"/>
    <col min="7169" max="7169" width="23.5" style="105" customWidth="1"/>
    <col min="7170" max="7170" width="35.125" style="105" customWidth="1"/>
    <col min="7171" max="7171" width="26.875" style="105" customWidth="1"/>
    <col min="7172" max="7173" width="25.625" style="105" customWidth="1"/>
    <col min="7174" max="7174" width="17.375" style="105" customWidth="1"/>
    <col min="7175" max="7175" width="19.125" style="105" customWidth="1"/>
    <col min="7176" max="7176" width="18.375" style="105" customWidth="1"/>
    <col min="7177" max="7177" width="20.375" style="105" customWidth="1"/>
    <col min="7178" max="7178" width="19.375" style="105" customWidth="1"/>
    <col min="7179" max="7198" width="16.875" style="105" customWidth="1"/>
    <col min="7199" max="7199" width="18.625" style="105" customWidth="1"/>
    <col min="7200" max="7424" width="11" style="105"/>
    <col min="7425" max="7425" width="23.5" style="105" customWidth="1"/>
    <col min="7426" max="7426" width="35.125" style="105" customWidth="1"/>
    <col min="7427" max="7427" width="26.875" style="105" customWidth="1"/>
    <col min="7428" max="7429" width="25.625" style="105" customWidth="1"/>
    <col min="7430" max="7430" width="17.375" style="105" customWidth="1"/>
    <col min="7431" max="7431" width="19.125" style="105" customWidth="1"/>
    <col min="7432" max="7432" width="18.375" style="105" customWidth="1"/>
    <col min="7433" max="7433" width="20.375" style="105" customWidth="1"/>
    <col min="7434" max="7434" width="19.375" style="105" customWidth="1"/>
    <col min="7435" max="7454" width="16.875" style="105" customWidth="1"/>
    <col min="7455" max="7455" width="18.625" style="105" customWidth="1"/>
    <col min="7456" max="7680" width="11" style="105"/>
    <col min="7681" max="7681" width="23.5" style="105" customWidth="1"/>
    <col min="7682" max="7682" width="35.125" style="105" customWidth="1"/>
    <col min="7683" max="7683" width="26.875" style="105" customWidth="1"/>
    <col min="7684" max="7685" width="25.625" style="105" customWidth="1"/>
    <col min="7686" max="7686" width="17.375" style="105" customWidth="1"/>
    <col min="7687" max="7687" width="19.125" style="105" customWidth="1"/>
    <col min="7688" max="7688" width="18.375" style="105" customWidth="1"/>
    <col min="7689" max="7689" width="20.375" style="105" customWidth="1"/>
    <col min="7690" max="7690" width="19.375" style="105" customWidth="1"/>
    <col min="7691" max="7710" width="16.875" style="105" customWidth="1"/>
    <col min="7711" max="7711" width="18.625" style="105" customWidth="1"/>
    <col min="7712" max="7936" width="11" style="105"/>
    <col min="7937" max="7937" width="23.5" style="105" customWidth="1"/>
    <col min="7938" max="7938" width="35.125" style="105" customWidth="1"/>
    <col min="7939" max="7939" width="26.875" style="105" customWidth="1"/>
    <col min="7940" max="7941" width="25.625" style="105" customWidth="1"/>
    <col min="7942" max="7942" width="17.375" style="105" customWidth="1"/>
    <col min="7943" max="7943" width="19.125" style="105" customWidth="1"/>
    <col min="7944" max="7944" width="18.375" style="105" customWidth="1"/>
    <col min="7945" max="7945" width="20.375" style="105" customWidth="1"/>
    <col min="7946" max="7946" width="19.375" style="105" customWidth="1"/>
    <col min="7947" max="7966" width="16.875" style="105" customWidth="1"/>
    <col min="7967" max="7967" width="18.625" style="105" customWidth="1"/>
    <col min="7968" max="8192" width="11" style="105"/>
    <col min="8193" max="8193" width="23.5" style="105" customWidth="1"/>
    <col min="8194" max="8194" width="35.125" style="105" customWidth="1"/>
    <col min="8195" max="8195" width="26.875" style="105" customWidth="1"/>
    <col min="8196" max="8197" width="25.625" style="105" customWidth="1"/>
    <col min="8198" max="8198" width="17.375" style="105" customWidth="1"/>
    <col min="8199" max="8199" width="19.125" style="105" customWidth="1"/>
    <col min="8200" max="8200" width="18.375" style="105" customWidth="1"/>
    <col min="8201" max="8201" width="20.375" style="105" customWidth="1"/>
    <col min="8202" max="8202" width="19.375" style="105" customWidth="1"/>
    <col min="8203" max="8222" width="16.875" style="105" customWidth="1"/>
    <col min="8223" max="8223" width="18.625" style="105" customWidth="1"/>
    <col min="8224" max="8448" width="11" style="105"/>
    <col min="8449" max="8449" width="23.5" style="105" customWidth="1"/>
    <col min="8450" max="8450" width="35.125" style="105" customWidth="1"/>
    <col min="8451" max="8451" width="26.875" style="105" customWidth="1"/>
    <col min="8452" max="8453" width="25.625" style="105" customWidth="1"/>
    <col min="8454" max="8454" width="17.375" style="105" customWidth="1"/>
    <col min="8455" max="8455" width="19.125" style="105" customWidth="1"/>
    <col min="8456" max="8456" width="18.375" style="105" customWidth="1"/>
    <col min="8457" max="8457" width="20.375" style="105" customWidth="1"/>
    <col min="8458" max="8458" width="19.375" style="105" customWidth="1"/>
    <col min="8459" max="8478" width="16.875" style="105" customWidth="1"/>
    <col min="8479" max="8479" width="18.625" style="105" customWidth="1"/>
    <col min="8480" max="8704" width="11" style="105"/>
    <col min="8705" max="8705" width="23.5" style="105" customWidth="1"/>
    <col min="8706" max="8706" width="35.125" style="105" customWidth="1"/>
    <col min="8707" max="8707" width="26.875" style="105" customWidth="1"/>
    <col min="8708" max="8709" width="25.625" style="105" customWidth="1"/>
    <col min="8710" max="8710" width="17.375" style="105" customWidth="1"/>
    <col min="8711" max="8711" width="19.125" style="105" customWidth="1"/>
    <col min="8712" max="8712" width="18.375" style="105" customWidth="1"/>
    <col min="8713" max="8713" width="20.375" style="105" customWidth="1"/>
    <col min="8714" max="8714" width="19.375" style="105" customWidth="1"/>
    <col min="8715" max="8734" width="16.875" style="105" customWidth="1"/>
    <col min="8735" max="8735" width="18.625" style="105" customWidth="1"/>
    <col min="8736" max="8960" width="11" style="105"/>
    <col min="8961" max="8961" width="23.5" style="105" customWidth="1"/>
    <col min="8962" max="8962" width="35.125" style="105" customWidth="1"/>
    <col min="8963" max="8963" width="26.875" style="105" customWidth="1"/>
    <col min="8964" max="8965" width="25.625" style="105" customWidth="1"/>
    <col min="8966" max="8966" width="17.375" style="105" customWidth="1"/>
    <col min="8967" max="8967" width="19.125" style="105" customWidth="1"/>
    <col min="8968" max="8968" width="18.375" style="105" customWidth="1"/>
    <col min="8969" max="8969" width="20.375" style="105" customWidth="1"/>
    <col min="8970" max="8970" width="19.375" style="105" customWidth="1"/>
    <col min="8971" max="8990" width="16.875" style="105" customWidth="1"/>
    <col min="8991" max="8991" width="18.625" style="105" customWidth="1"/>
    <col min="8992" max="9216" width="11" style="105"/>
    <col min="9217" max="9217" width="23.5" style="105" customWidth="1"/>
    <col min="9218" max="9218" width="35.125" style="105" customWidth="1"/>
    <col min="9219" max="9219" width="26.875" style="105" customWidth="1"/>
    <col min="9220" max="9221" width="25.625" style="105" customWidth="1"/>
    <col min="9222" max="9222" width="17.375" style="105" customWidth="1"/>
    <col min="9223" max="9223" width="19.125" style="105" customWidth="1"/>
    <col min="9224" max="9224" width="18.375" style="105" customWidth="1"/>
    <col min="9225" max="9225" width="20.375" style="105" customWidth="1"/>
    <col min="9226" max="9226" width="19.375" style="105" customWidth="1"/>
    <col min="9227" max="9246" width="16.875" style="105" customWidth="1"/>
    <col min="9247" max="9247" width="18.625" style="105" customWidth="1"/>
    <col min="9248" max="9472" width="11" style="105"/>
    <col min="9473" max="9473" width="23.5" style="105" customWidth="1"/>
    <col min="9474" max="9474" width="35.125" style="105" customWidth="1"/>
    <col min="9475" max="9475" width="26.875" style="105" customWidth="1"/>
    <col min="9476" max="9477" width="25.625" style="105" customWidth="1"/>
    <col min="9478" max="9478" width="17.375" style="105" customWidth="1"/>
    <col min="9479" max="9479" width="19.125" style="105" customWidth="1"/>
    <col min="9480" max="9480" width="18.375" style="105" customWidth="1"/>
    <col min="9481" max="9481" width="20.375" style="105" customWidth="1"/>
    <col min="9482" max="9482" width="19.375" style="105" customWidth="1"/>
    <col min="9483" max="9502" width="16.875" style="105" customWidth="1"/>
    <col min="9503" max="9503" width="18.625" style="105" customWidth="1"/>
    <col min="9504" max="9728" width="11" style="105"/>
    <col min="9729" max="9729" width="23.5" style="105" customWidth="1"/>
    <col min="9730" max="9730" width="35.125" style="105" customWidth="1"/>
    <col min="9731" max="9731" width="26.875" style="105" customWidth="1"/>
    <col min="9732" max="9733" width="25.625" style="105" customWidth="1"/>
    <col min="9734" max="9734" width="17.375" style="105" customWidth="1"/>
    <col min="9735" max="9735" width="19.125" style="105" customWidth="1"/>
    <col min="9736" max="9736" width="18.375" style="105" customWidth="1"/>
    <col min="9737" max="9737" width="20.375" style="105" customWidth="1"/>
    <col min="9738" max="9738" width="19.375" style="105" customWidth="1"/>
    <col min="9739" max="9758" width="16.875" style="105" customWidth="1"/>
    <col min="9759" max="9759" width="18.625" style="105" customWidth="1"/>
    <col min="9760" max="9984" width="11" style="105"/>
    <col min="9985" max="9985" width="23.5" style="105" customWidth="1"/>
    <col min="9986" max="9986" width="35.125" style="105" customWidth="1"/>
    <col min="9987" max="9987" width="26.875" style="105" customWidth="1"/>
    <col min="9988" max="9989" width="25.625" style="105" customWidth="1"/>
    <col min="9990" max="9990" width="17.375" style="105" customWidth="1"/>
    <col min="9991" max="9991" width="19.125" style="105" customWidth="1"/>
    <col min="9992" max="9992" width="18.375" style="105" customWidth="1"/>
    <col min="9993" max="9993" width="20.375" style="105" customWidth="1"/>
    <col min="9994" max="9994" width="19.375" style="105" customWidth="1"/>
    <col min="9995" max="10014" width="16.875" style="105" customWidth="1"/>
    <col min="10015" max="10015" width="18.625" style="105" customWidth="1"/>
    <col min="10016" max="10240" width="11" style="105"/>
    <col min="10241" max="10241" width="23.5" style="105" customWidth="1"/>
    <col min="10242" max="10242" width="35.125" style="105" customWidth="1"/>
    <col min="10243" max="10243" width="26.875" style="105" customWidth="1"/>
    <col min="10244" max="10245" width="25.625" style="105" customWidth="1"/>
    <col min="10246" max="10246" width="17.375" style="105" customWidth="1"/>
    <col min="10247" max="10247" width="19.125" style="105" customWidth="1"/>
    <col min="10248" max="10248" width="18.375" style="105" customWidth="1"/>
    <col min="10249" max="10249" width="20.375" style="105" customWidth="1"/>
    <col min="10250" max="10250" width="19.375" style="105" customWidth="1"/>
    <col min="10251" max="10270" width="16.875" style="105" customWidth="1"/>
    <col min="10271" max="10271" width="18.625" style="105" customWidth="1"/>
    <col min="10272" max="10496" width="11" style="105"/>
    <col min="10497" max="10497" width="23.5" style="105" customWidth="1"/>
    <col min="10498" max="10498" width="35.125" style="105" customWidth="1"/>
    <col min="10499" max="10499" width="26.875" style="105" customWidth="1"/>
    <col min="10500" max="10501" width="25.625" style="105" customWidth="1"/>
    <col min="10502" max="10502" width="17.375" style="105" customWidth="1"/>
    <col min="10503" max="10503" width="19.125" style="105" customWidth="1"/>
    <col min="10504" max="10504" width="18.375" style="105" customWidth="1"/>
    <col min="10505" max="10505" width="20.375" style="105" customWidth="1"/>
    <col min="10506" max="10506" width="19.375" style="105" customWidth="1"/>
    <col min="10507" max="10526" width="16.875" style="105" customWidth="1"/>
    <col min="10527" max="10527" width="18.625" style="105" customWidth="1"/>
    <col min="10528" max="10752" width="11" style="105"/>
    <col min="10753" max="10753" width="23.5" style="105" customWidth="1"/>
    <col min="10754" max="10754" width="35.125" style="105" customWidth="1"/>
    <col min="10755" max="10755" width="26.875" style="105" customWidth="1"/>
    <col min="10756" max="10757" width="25.625" style="105" customWidth="1"/>
    <col min="10758" max="10758" width="17.375" style="105" customWidth="1"/>
    <col min="10759" max="10759" width="19.125" style="105" customWidth="1"/>
    <col min="10760" max="10760" width="18.375" style="105" customWidth="1"/>
    <col min="10761" max="10761" width="20.375" style="105" customWidth="1"/>
    <col min="10762" max="10762" width="19.375" style="105" customWidth="1"/>
    <col min="10763" max="10782" width="16.875" style="105" customWidth="1"/>
    <col min="10783" max="10783" width="18.625" style="105" customWidth="1"/>
    <col min="10784" max="11008" width="11" style="105"/>
    <col min="11009" max="11009" width="23.5" style="105" customWidth="1"/>
    <col min="11010" max="11010" width="35.125" style="105" customWidth="1"/>
    <col min="11011" max="11011" width="26.875" style="105" customWidth="1"/>
    <col min="11012" max="11013" width="25.625" style="105" customWidth="1"/>
    <col min="11014" max="11014" width="17.375" style="105" customWidth="1"/>
    <col min="11015" max="11015" width="19.125" style="105" customWidth="1"/>
    <col min="11016" max="11016" width="18.375" style="105" customWidth="1"/>
    <col min="11017" max="11017" width="20.375" style="105" customWidth="1"/>
    <col min="11018" max="11018" width="19.375" style="105" customWidth="1"/>
    <col min="11019" max="11038" width="16.875" style="105" customWidth="1"/>
    <col min="11039" max="11039" width="18.625" style="105" customWidth="1"/>
    <col min="11040" max="11264" width="11" style="105"/>
    <col min="11265" max="11265" width="23.5" style="105" customWidth="1"/>
    <col min="11266" max="11266" width="35.125" style="105" customWidth="1"/>
    <col min="11267" max="11267" width="26.875" style="105" customWidth="1"/>
    <col min="11268" max="11269" width="25.625" style="105" customWidth="1"/>
    <col min="11270" max="11270" width="17.375" style="105" customWidth="1"/>
    <col min="11271" max="11271" width="19.125" style="105" customWidth="1"/>
    <col min="11272" max="11272" width="18.375" style="105" customWidth="1"/>
    <col min="11273" max="11273" width="20.375" style="105" customWidth="1"/>
    <col min="11274" max="11274" width="19.375" style="105" customWidth="1"/>
    <col min="11275" max="11294" width="16.875" style="105" customWidth="1"/>
    <col min="11295" max="11295" width="18.625" style="105" customWidth="1"/>
    <col min="11296" max="11520" width="11" style="105"/>
    <col min="11521" max="11521" width="23.5" style="105" customWidth="1"/>
    <col min="11522" max="11522" width="35.125" style="105" customWidth="1"/>
    <col min="11523" max="11523" width="26.875" style="105" customWidth="1"/>
    <col min="11524" max="11525" width="25.625" style="105" customWidth="1"/>
    <col min="11526" max="11526" width="17.375" style="105" customWidth="1"/>
    <col min="11527" max="11527" width="19.125" style="105" customWidth="1"/>
    <col min="11528" max="11528" width="18.375" style="105" customWidth="1"/>
    <col min="11529" max="11529" width="20.375" style="105" customWidth="1"/>
    <col min="11530" max="11530" width="19.375" style="105" customWidth="1"/>
    <col min="11531" max="11550" width="16.875" style="105" customWidth="1"/>
    <col min="11551" max="11551" width="18.625" style="105" customWidth="1"/>
    <col min="11552" max="11776" width="11" style="105"/>
    <col min="11777" max="11777" width="23.5" style="105" customWidth="1"/>
    <col min="11778" max="11778" width="35.125" style="105" customWidth="1"/>
    <col min="11779" max="11779" width="26.875" style="105" customWidth="1"/>
    <col min="11780" max="11781" width="25.625" style="105" customWidth="1"/>
    <col min="11782" max="11782" width="17.375" style="105" customWidth="1"/>
    <col min="11783" max="11783" width="19.125" style="105" customWidth="1"/>
    <col min="11784" max="11784" width="18.375" style="105" customWidth="1"/>
    <col min="11785" max="11785" width="20.375" style="105" customWidth="1"/>
    <col min="11786" max="11786" width="19.375" style="105" customWidth="1"/>
    <col min="11787" max="11806" width="16.875" style="105" customWidth="1"/>
    <col min="11807" max="11807" width="18.625" style="105" customWidth="1"/>
    <col min="11808" max="12032" width="11" style="105"/>
    <col min="12033" max="12033" width="23.5" style="105" customWidth="1"/>
    <col min="12034" max="12034" width="35.125" style="105" customWidth="1"/>
    <col min="12035" max="12035" width="26.875" style="105" customWidth="1"/>
    <col min="12036" max="12037" width="25.625" style="105" customWidth="1"/>
    <col min="12038" max="12038" width="17.375" style="105" customWidth="1"/>
    <col min="12039" max="12039" width="19.125" style="105" customWidth="1"/>
    <col min="12040" max="12040" width="18.375" style="105" customWidth="1"/>
    <col min="12041" max="12041" width="20.375" style="105" customWidth="1"/>
    <col min="12042" max="12042" width="19.375" style="105" customWidth="1"/>
    <col min="12043" max="12062" width="16.875" style="105" customWidth="1"/>
    <col min="12063" max="12063" width="18.625" style="105" customWidth="1"/>
    <col min="12064" max="12288" width="11" style="105"/>
    <col min="12289" max="12289" width="23.5" style="105" customWidth="1"/>
    <col min="12290" max="12290" width="35.125" style="105" customWidth="1"/>
    <col min="12291" max="12291" width="26.875" style="105" customWidth="1"/>
    <col min="12292" max="12293" width="25.625" style="105" customWidth="1"/>
    <col min="12294" max="12294" width="17.375" style="105" customWidth="1"/>
    <col min="12295" max="12295" width="19.125" style="105" customWidth="1"/>
    <col min="12296" max="12296" width="18.375" style="105" customWidth="1"/>
    <col min="12297" max="12297" width="20.375" style="105" customWidth="1"/>
    <col min="12298" max="12298" width="19.375" style="105" customWidth="1"/>
    <col min="12299" max="12318" width="16.875" style="105" customWidth="1"/>
    <col min="12319" max="12319" width="18.625" style="105" customWidth="1"/>
    <col min="12320" max="12544" width="11" style="105"/>
    <col min="12545" max="12545" width="23.5" style="105" customWidth="1"/>
    <col min="12546" max="12546" width="35.125" style="105" customWidth="1"/>
    <col min="12547" max="12547" width="26.875" style="105" customWidth="1"/>
    <col min="12548" max="12549" width="25.625" style="105" customWidth="1"/>
    <col min="12550" max="12550" width="17.375" style="105" customWidth="1"/>
    <col min="12551" max="12551" width="19.125" style="105" customWidth="1"/>
    <col min="12552" max="12552" width="18.375" style="105" customWidth="1"/>
    <col min="12553" max="12553" width="20.375" style="105" customWidth="1"/>
    <col min="12554" max="12554" width="19.375" style="105" customWidth="1"/>
    <col min="12555" max="12574" width="16.875" style="105" customWidth="1"/>
    <col min="12575" max="12575" width="18.625" style="105" customWidth="1"/>
    <col min="12576" max="12800" width="11" style="105"/>
    <col min="12801" max="12801" width="23.5" style="105" customWidth="1"/>
    <col min="12802" max="12802" width="35.125" style="105" customWidth="1"/>
    <col min="12803" max="12803" width="26.875" style="105" customWidth="1"/>
    <col min="12804" max="12805" width="25.625" style="105" customWidth="1"/>
    <col min="12806" max="12806" width="17.375" style="105" customWidth="1"/>
    <col min="12807" max="12807" width="19.125" style="105" customWidth="1"/>
    <col min="12808" max="12808" width="18.375" style="105" customWidth="1"/>
    <col min="12809" max="12809" width="20.375" style="105" customWidth="1"/>
    <col min="12810" max="12810" width="19.375" style="105" customWidth="1"/>
    <col min="12811" max="12830" width="16.875" style="105" customWidth="1"/>
    <col min="12831" max="12831" width="18.625" style="105" customWidth="1"/>
    <col min="12832" max="13056" width="11" style="105"/>
    <col min="13057" max="13057" width="23.5" style="105" customWidth="1"/>
    <col min="13058" max="13058" width="35.125" style="105" customWidth="1"/>
    <col min="13059" max="13059" width="26.875" style="105" customWidth="1"/>
    <col min="13060" max="13061" width="25.625" style="105" customWidth="1"/>
    <col min="13062" max="13062" width="17.375" style="105" customWidth="1"/>
    <col min="13063" max="13063" width="19.125" style="105" customWidth="1"/>
    <col min="13064" max="13064" width="18.375" style="105" customWidth="1"/>
    <col min="13065" max="13065" width="20.375" style="105" customWidth="1"/>
    <col min="13066" max="13066" width="19.375" style="105" customWidth="1"/>
    <col min="13067" max="13086" width="16.875" style="105" customWidth="1"/>
    <col min="13087" max="13087" width="18.625" style="105" customWidth="1"/>
    <col min="13088" max="13312" width="11" style="105"/>
    <col min="13313" max="13313" width="23.5" style="105" customWidth="1"/>
    <col min="13314" max="13314" width="35.125" style="105" customWidth="1"/>
    <col min="13315" max="13315" width="26.875" style="105" customWidth="1"/>
    <col min="13316" max="13317" width="25.625" style="105" customWidth="1"/>
    <col min="13318" max="13318" width="17.375" style="105" customWidth="1"/>
    <col min="13319" max="13319" width="19.125" style="105" customWidth="1"/>
    <col min="13320" max="13320" width="18.375" style="105" customWidth="1"/>
    <col min="13321" max="13321" width="20.375" style="105" customWidth="1"/>
    <col min="13322" max="13322" width="19.375" style="105" customWidth="1"/>
    <col min="13323" max="13342" width="16.875" style="105" customWidth="1"/>
    <col min="13343" max="13343" width="18.625" style="105" customWidth="1"/>
    <col min="13344" max="13568" width="11" style="105"/>
    <col min="13569" max="13569" width="23.5" style="105" customWidth="1"/>
    <col min="13570" max="13570" width="35.125" style="105" customWidth="1"/>
    <col min="13571" max="13571" width="26.875" style="105" customWidth="1"/>
    <col min="13572" max="13573" width="25.625" style="105" customWidth="1"/>
    <col min="13574" max="13574" width="17.375" style="105" customWidth="1"/>
    <col min="13575" max="13575" width="19.125" style="105" customWidth="1"/>
    <col min="13576" max="13576" width="18.375" style="105" customWidth="1"/>
    <col min="13577" max="13577" width="20.375" style="105" customWidth="1"/>
    <col min="13578" max="13578" width="19.375" style="105" customWidth="1"/>
    <col min="13579" max="13598" width="16.875" style="105" customWidth="1"/>
    <col min="13599" max="13599" width="18.625" style="105" customWidth="1"/>
    <col min="13600" max="13824" width="11" style="105"/>
    <col min="13825" max="13825" width="23.5" style="105" customWidth="1"/>
    <col min="13826" max="13826" width="35.125" style="105" customWidth="1"/>
    <col min="13827" max="13827" width="26.875" style="105" customWidth="1"/>
    <col min="13828" max="13829" width="25.625" style="105" customWidth="1"/>
    <col min="13830" max="13830" width="17.375" style="105" customWidth="1"/>
    <col min="13831" max="13831" width="19.125" style="105" customWidth="1"/>
    <col min="13832" max="13832" width="18.375" style="105" customWidth="1"/>
    <col min="13833" max="13833" width="20.375" style="105" customWidth="1"/>
    <col min="13834" max="13834" width="19.375" style="105" customWidth="1"/>
    <col min="13835" max="13854" width="16.875" style="105" customWidth="1"/>
    <col min="13855" max="13855" width="18.625" style="105" customWidth="1"/>
    <col min="13856" max="14080" width="11" style="105"/>
    <col min="14081" max="14081" width="23.5" style="105" customWidth="1"/>
    <col min="14082" max="14082" width="35.125" style="105" customWidth="1"/>
    <col min="14083" max="14083" width="26.875" style="105" customWidth="1"/>
    <col min="14084" max="14085" width="25.625" style="105" customWidth="1"/>
    <col min="14086" max="14086" width="17.375" style="105" customWidth="1"/>
    <col min="14087" max="14087" width="19.125" style="105" customWidth="1"/>
    <col min="14088" max="14088" width="18.375" style="105" customWidth="1"/>
    <col min="14089" max="14089" width="20.375" style="105" customWidth="1"/>
    <col min="14090" max="14090" width="19.375" style="105" customWidth="1"/>
    <col min="14091" max="14110" width="16.875" style="105" customWidth="1"/>
    <col min="14111" max="14111" width="18.625" style="105" customWidth="1"/>
    <col min="14112" max="14336" width="11" style="105"/>
    <col min="14337" max="14337" width="23.5" style="105" customWidth="1"/>
    <col min="14338" max="14338" width="35.125" style="105" customWidth="1"/>
    <col min="14339" max="14339" width="26.875" style="105" customWidth="1"/>
    <col min="14340" max="14341" width="25.625" style="105" customWidth="1"/>
    <col min="14342" max="14342" width="17.375" style="105" customWidth="1"/>
    <col min="14343" max="14343" width="19.125" style="105" customWidth="1"/>
    <col min="14344" max="14344" width="18.375" style="105" customWidth="1"/>
    <col min="14345" max="14345" width="20.375" style="105" customWidth="1"/>
    <col min="14346" max="14346" width="19.375" style="105" customWidth="1"/>
    <col min="14347" max="14366" width="16.875" style="105" customWidth="1"/>
    <col min="14367" max="14367" width="18.625" style="105" customWidth="1"/>
    <col min="14368" max="14592" width="11" style="105"/>
    <col min="14593" max="14593" width="23.5" style="105" customWidth="1"/>
    <col min="14594" max="14594" width="35.125" style="105" customWidth="1"/>
    <col min="14595" max="14595" width="26.875" style="105" customWidth="1"/>
    <col min="14596" max="14597" width="25.625" style="105" customWidth="1"/>
    <col min="14598" max="14598" width="17.375" style="105" customWidth="1"/>
    <col min="14599" max="14599" width="19.125" style="105" customWidth="1"/>
    <col min="14600" max="14600" width="18.375" style="105" customWidth="1"/>
    <col min="14601" max="14601" width="20.375" style="105" customWidth="1"/>
    <col min="14602" max="14602" width="19.375" style="105" customWidth="1"/>
    <col min="14603" max="14622" width="16.875" style="105" customWidth="1"/>
    <col min="14623" max="14623" width="18.625" style="105" customWidth="1"/>
    <col min="14624" max="14848" width="11" style="105"/>
    <col min="14849" max="14849" width="23.5" style="105" customWidth="1"/>
    <col min="14850" max="14850" width="35.125" style="105" customWidth="1"/>
    <col min="14851" max="14851" width="26.875" style="105" customWidth="1"/>
    <col min="14852" max="14853" width="25.625" style="105" customWidth="1"/>
    <col min="14854" max="14854" width="17.375" style="105" customWidth="1"/>
    <col min="14855" max="14855" width="19.125" style="105" customWidth="1"/>
    <col min="14856" max="14856" width="18.375" style="105" customWidth="1"/>
    <col min="14857" max="14857" width="20.375" style="105" customWidth="1"/>
    <col min="14858" max="14858" width="19.375" style="105" customWidth="1"/>
    <col min="14859" max="14878" width="16.875" style="105" customWidth="1"/>
    <col min="14879" max="14879" width="18.625" style="105" customWidth="1"/>
    <col min="14880" max="15104" width="11" style="105"/>
    <col min="15105" max="15105" width="23.5" style="105" customWidth="1"/>
    <col min="15106" max="15106" width="35.125" style="105" customWidth="1"/>
    <col min="15107" max="15107" width="26.875" style="105" customWidth="1"/>
    <col min="15108" max="15109" width="25.625" style="105" customWidth="1"/>
    <col min="15110" max="15110" width="17.375" style="105" customWidth="1"/>
    <col min="15111" max="15111" width="19.125" style="105" customWidth="1"/>
    <col min="15112" max="15112" width="18.375" style="105" customWidth="1"/>
    <col min="15113" max="15113" width="20.375" style="105" customWidth="1"/>
    <col min="15114" max="15114" width="19.375" style="105" customWidth="1"/>
    <col min="15115" max="15134" width="16.875" style="105" customWidth="1"/>
    <col min="15135" max="15135" width="18.625" style="105" customWidth="1"/>
    <col min="15136" max="15360" width="11" style="105"/>
    <col min="15361" max="15361" width="23.5" style="105" customWidth="1"/>
    <col min="15362" max="15362" width="35.125" style="105" customWidth="1"/>
    <col min="15363" max="15363" width="26.875" style="105" customWidth="1"/>
    <col min="15364" max="15365" width="25.625" style="105" customWidth="1"/>
    <col min="15366" max="15366" width="17.375" style="105" customWidth="1"/>
    <col min="15367" max="15367" width="19.125" style="105" customWidth="1"/>
    <col min="15368" max="15368" width="18.375" style="105" customWidth="1"/>
    <col min="15369" max="15369" width="20.375" style="105" customWidth="1"/>
    <col min="15370" max="15370" width="19.375" style="105" customWidth="1"/>
    <col min="15371" max="15390" width="16.875" style="105" customWidth="1"/>
    <col min="15391" max="15391" width="18.625" style="105" customWidth="1"/>
    <col min="15392" max="15616" width="11" style="105"/>
    <col min="15617" max="15617" width="23.5" style="105" customWidth="1"/>
    <col min="15618" max="15618" width="35.125" style="105" customWidth="1"/>
    <col min="15619" max="15619" width="26.875" style="105" customWidth="1"/>
    <col min="15620" max="15621" width="25.625" style="105" customWidth="1"/>
    <col min="15622" max="15622" width="17.375" style="105" customWidth="1"/>
    <col min="15623" max="15623" width="19.125" style="105" customWidth="1"/>
    <col min="15624" max="15624" width="18.375" style="105" customWidth="1"/>
    <col min="15625" max="15625" width="20.375" style="105" customWidth="1"/>
    <col min="15626" max="15626" width="19.375" style="105" customWidth="1"/>
    <col min="15627" max="15646" width="16.875" style="105" customWidth="1"/>
    <col min="15647" max="15647" width="18.625" style="105" customWidth="1"/>
    <col min="15648" max="15872" width="11" style="105"/>
    <col min="15873" max="15873" width="23.5" style="105" customWidth="1"/>
    <col min="15874" max="15874" width="35.125" style="105" customWidth="1"/>
    <col min="15875" max="15875" width="26.875" style="105" customWidth="1"/>
    <col min="15876" max="15877" width="25.625" style="105" customWidth="1"/>
    <col min="15878" max="15878" width="17.375" style="105" customWidth="1"/>
    <col min="15879" max="15879" width="19.125" style="105" customWidth="1"/>
    <col min="15880" max="15880" width="18.375" style="105" customWidth="1"/>
    <col min="15881" max="15881" width="20.375" style="105" customWidth="1"/>
    <col min="15882" max="15882" width="19.375" style="105" customWidth="1"/>
    <col min="15883" max="15902" width="16.875" style="105" customWidth="1"/>
    <col min="15903" max="15903" width="18.625" style="105" customWidth="1"/>
    <col min="15904" max="16128" width="11" style="105"/>
    <col min="16129" max="16129" width="23.5" style="105" customWidth="1"/>
    <col min="16130" max="16130" width="35.125" style="105" customWidth="1"/>
    <col min="16131" max="16131" width="26.875" style="105" customWidth="1"/>
    <col min="16132" max="16133" width="25.625" style="105" customWidth="1"/>
    <col min="16134" max="16134" width="17.375" style="105" customWidth="1"/>
    <col min="16135" max="16135" width="19.125" style="105" customWidth="1"/>
    <col min="16136" max="16136" width="18.375" style="105" customWidth="1"/>
    <col min="16137" max="16137" width="20.375" style="105" customWidth="1"/>
    <col min="16138" max="16138" width="19.375" style="105" customWidth="1"/>
    <col min="16139" max="16158" width="16.875" style="105" customWidth="1"/>
    <col min="16159" max="16159" width="18.625" style="105" customWidth="1"/>
    <col min="16160" max="16384" width="11" style="105"/>
  </cols>
  <sheetData>
    <row r="1" spans="1:31">
      <c r="B1" s="97"/>
      <c r="D1" s="99"/>
      <c r="E1" s="99"/>
      <c r="F1" s="97"/>
      <c r="H1" s="97"/>
      <c r="I1" s="101"/>
      <c r="J1" s="102" t="s">
        <v>895</v>
      </c>
      <c r="K1" s="301">
        <v>3.5000000000000003E-2</v>
      </c>
      <c r="L1" s="103">
        <v>0.03</v>
      </c>
      <c r="M1" s="103">
        <v>0.03</v>
      </c>
      <c r="N1" s="103">
        <v>0.03</v>
      </c>
      <c r="O1" s="103">
        <v>0.03</v>
      </c>
      <c r="P1" s="103">
        <v>0.03</v>
      </c>
      <c r="Q1" s="103">
        <v>0.03</v>
      </c>
      <c r="R1" s="103">
        <v>0.03</v>
      </c>
      <c r="S1" s="103">
        <v>0.03</v>
      </c>
      <c r="T1" s="103">
        <v>0.03</v>
      </c>
      <c r="U1" s="103">
        <v>0.03</v>
      </c>
      <c r="V1" s="103">
        <v>0.03</v>
      </c>
      <c r="W1" s="103">
        <v>0.03</v>
      </c>
      <c r="X1" s="103">
        <v>0.03</v>
      </c>
      <c r="Y1" s="103">
        <v>0.03</v>
      </c>
      <c r="Z1" s="103">
        <v>0.03</v>
      </c>
      <c r="AA1" s="103">
        <v>0.03</v>
      </c>
      <c r="AB1" s="103">
        <v>0.03</v>
      </c>
      <c r="AC1" s="103">
        <v>0.03</v>
      </c>
      <c r="AD1" s="103">
        <v>0.03</v>
      </c>
    </row>
    <row r="2" spans="1:31" ht="18" customHeight="1">
      <c r="B2" s="96" t="s">
        <v>150</v>
      </c>
      <c r="I2" s="101"/>
      <c r="J2" s="106" t="s">
        <v>896</v>
      </c>
      <c r="K2" s="107">
        <f>(1+K1)</f>
        <v>1.0349999999999999</v>
      </c>
      <c r="L2" s="107">
        <f t="shared" ref="L2:AD2" si="0">K2*(1+L1)</f>
        <v>1.0660499999999999</v>
      </c>
      <c r="M2" s="107">
        <f t="shared" si="0"/>
        <v>1.0980315</v>
      </c>
      <c r="N2" s="107">
        <f t="shared" si="0"/>
        <v>1.130972445</v>
      </c>
      <c r="O2" s="107">
        <f t="shared" si="0"/>
        <v>1.1649016183500001</v>
      </c>
      <c r="P2" s="107">
        <f t="shared" si="0"/>
        <v>1.1998486669005002</v>
      </c>
      <c r="Q2" s="107">
        <f t="shared" si="0"/>
        <v>1.2358441269075153</v>
      </c>
      <c r="R2" s="107">
        <f t="shared" si="0"/>
        <v>1.2729194507147408</v>
      </c>
      <c r="S2" s="107">
        <f t="shared" si="0"/>
        <v>1.311107034236183</v>
      </c>
      <c r="T2" s="107">
        <f t="shared" si="0"/>
        <v>1.3504402452632684</v>
      </c>
      <c r="U2" s="107">
        <f t="shared" si="0"/>
        <v>1.3909534526211664</v>
      </c>
      <c r="V2" s="107">
        <f t="shared" si="0"/>
        <v>1.4326820561998015</v>
      </c>
      <c r="W2" s="107">
        <f t="shared" si="0"/>
        <v>1.4756625178857956</v>
      </c>
      <c r="X2" s="107">
        <f t="shared" si="0"/>
        <v>1.5199323934223694</v>
      </c>
      <c r="Y2" s="107">
        <f t="shared" si="0"/>
        <v>1.5655303652250405</v>
      </c>
      <c r="Z2" s="107">
        <f t="shared" si="0"/>
        <v>1.6124962761817918</v>
      </c>
      <c r="AA2" s="107">
        <f t="shared" si="0"/>
        <v>1.6608711644672456</v>
      </c>
      <c r="AB2" s="107">
        <f t="shared" si="0"/>
        <v>1.710697299401263</v>
      </c>
      <c r="AC2" s="107">
        <f t="shared" si="0"/>
        <v>1.7620182183833009</v>
      </c>
      <c r="AD2" s="107">
        <f t="shared" si="0"/>
        <v>1.8148787649347999</v>
      </c>
    </row>
    <row r="3" spans="1:31" ht="18.75" thickBot="1"/>
    <row r="4" spans="1:31" ht="33" customHeight="1">
      <c r="A4" s="110" t="s">
        <v>897</v>
      </c>
      <c r="B4" s="111"/>
      <c r="C4" s="112"/>
      <c r="D4" s="113"/>
      <c r="E4" s="113"/>
      <c r="F4" s="111"/>
      <c r="G4" s="114"/>
      <c r="H4" s="111"/>
      <c r="I4" s="115"/>
      <c r="J4" s="413"/>
      <c r="K4" s="417">
        <v>2025</v>
      </c>
      <c r="L4" s="116">
        <f>+K4+1</f>
        <v>2026</v>
      </c>
      <c r="M4" s="116">
        <f t="shared" ref="M4:AD4" si="1">+L4+1</f>
        <v>2027</v>
      </c>
      <c r="N4" s="116">
        <f t="shared" si="1"/>
        <v>2028</v>
      </c>
      <c r="O4" s="116">
        <f t="shared" si="1"/>
        <v>2029</v>
      </c>
      <c r="P4" s="116">
        <f t="shared" si="1"/>
        <v>2030</v>
      </c>
      <c r="Q4" s="116">
        <f t="shared" si="1"/>
        <v>2031</v>
      </c>
      <c r="R4" s="116">
        <f t="shared" si="1"/>
        <v>2032</v>
      </c>
      <c r="S4" s="116">
        <f t="shared" si="1"/>
        <v>2033</v>
      </c>
      <c r="T4" s="116">
        <f t="shared" si="1"/>
        <v>2034</v>
      </c>
      <c r="U4" s="116">
        <f t="shared" si="1"/>
        <v>2035</v>
      </c>
      <c r="V4" s="116">
        <f t="shared" si="1"/>
        <v>2036</v>
      </c>
      <c r="W4" s="116">
        <f t="shared" si="1"/>
        <v>2037</v>
      </c>
      <c r="X4" s="116">
        <f t="shared" si="1"/>
        <v>2038</v>
      </c>
      <c r="Y4" s="116">
        <f t="shared" si="1"/>
        <v>2039</v>
      </c>
      <c r="Z4" s="116">
        <f t="shared" si="1"/>
        <v>2040</v>
      </c>
      <c r="AA4" s="116">
        <f t="shared" si="1"/>
        <v>2041</v>
      </c>
      <c r="AB4" s="116">
        <f t="shared" si="1"/>
        <v>2042</v>
      </c>
      <c r="AC4" s="116">
        <f t="shared" si="1"/>
        <v>2043</v>
      </c>
      <c r="AD4" s="117">
        <f t="shared" si="1"/>
        <v>2044</v>
      </c>
      <c r="AE4" s="118"/>
    </row>
    <row r="5" spans="1:31" ht="86.25" customHeight="1">
      <c r="A5" s="294" t="s">
        <v>144</v>
      </c>
      <c r="B5" s="294" t="s">
        <v>697</v>
      </c>
      <c r="C5" s="295" t="s">
        <v>898</v>
      </c>
      <c r="D5" s="296" t="s">
        <v>899</v>
      </c>
      <c r="E5" s="296" t="s">
        <v>900</v>
      </c>
      <c r="F5" s="296" t="s">
        <v>982</v>
      </c>
      <c r="G5" s="296" t="s">
        <v>901</v>
      </c>
      <c r="H5" s="296" t="s">
        <v>936</v>
      </c>
      <c r="I5" s="297" t="s">
        <v>146</v>
      </c>
      <c r="J5" s="414" t="s">
        <v>902</v>
      </c>
      <c r="K5" s="418" t="s">
        <v>152</v>
      </c>
      <c r="L5" s="298" t="s">
        <v>153</v>
      </c>
      <c r="M5" s="298" t="s">
        <v>154</v>
      </c>
      <c r="N5" s="298" t="s">
        <v>155</v>
      </c>
      <c r="O5" s="298" t="s">
        <v>156</v>
      </c>
      <c r="P5" s="299" t="s">
        <v>157</v>
      </c>
      <c r="Q5" s="299" t="s">
        <v>158</v>
      </c>
      <c r="R5" s="299" t="s">
        <v>159</v>
      </c>
      <c r="S5" s="299" t="s">
        <v>160</v>
      </c>
      <c r="T5" s="299" t="s">
        <v>161</v>
      </c>
      <c r="U5" s="299" t="s">
        <v>162</v>
      </c>
      <c r="V5" s="299" t="s">
        <v>163</v>
      </c>
      <c r="W5" s="299" t="s">
        <v>164</v>
      </c>
      <c r="X5" s="299" t="s">
        <v>165</v>
      </c>
      <c r="Y5" s="299" t="s">
        <v>166</v>
      </c>
      <c r="Z5" s="299" t="s">
        <v>167</v>
      </c>
      <c r="AA5" s="299" t="s">
        <v>168</v>
      </c>
      <c r="AB5" s="299" t="s">
        <v>169</v>
      </c>
      <c r="AC5" s="299" t="s">
        <v>170</v>
      </c>
      <c r="AD5" s="300" t="s">
        <v>171</v>
      </c>
      <c r="AE5" s="121" t="s">
        <v>149</v>
      </c>
    </row>
    <row r="6" spans="1:31" s="128" customFormat="1" ht="45" outlineLevel="2">
      <c r="A6" s="122" t="s">
        <v>943</v>
      </c>
      <c r="B6" s="141" t="s">
        <v>1109</v>
      </c>
      <c r="C6" s="252" t="s">
        <v>1106</v>
      </c>
      <c r="D6" s="252" t="s">
        <v>1113</v>
      </c>
      <c r="E6" s="469" t="s">
        <v>1111</v>
      </c>
      <c r="F6" s="125" t="s">
        <v>983</v>
      </c>
      <c r="G6" s="122">
        <f>H6-2024</f>
        <v>2</v>
      </c>
      <c r="H6" s="125">
        <v>2026</v>
      </c>
      <c r="I6" s="125">
        <v>10</v>
      </c>
      <c r="J6" s="415">
        <f>Costs!P4</f>
        <v>414963</v>
      </c>
      <c r="K6" s="419">
        <f t="array" ref="K6">IF(_xlfn.SWITCH(TRUE,COLUMN()-COLUMN($J$5)-$G6&lt;0,FALSE,MOD(COLUMN()-COLUMN($J$5)-$G6,$I6)=0,TRUE,FALSE),$J6*K$2,0)</f>
        <v>0</v>
      </c>
      <c r="L6" s="126">
        <f t="array" ref="L6">IF(_xlfn.SWITCH(TRUE,COLUMN()-COLUMN($J$5)-$G6&lt;0,FALSE,MOD(COLUMN()-COLUMN($J$5)-$G6,$I6)=0,TRUE,FALSE),$J6*L$2,0)</f>
        <v>442371.30614999996</v>
      </c>
      <c r="M6" s="126">
        <f t="array" ref="M6">IF(_xlfn.SWITCH(TRUE,COLUMN()-COLUMN($J$5)-$G6&lt;0,FALSE,MOD(COLUMN()-COLUMN($J$5)-$G6,$I6)=0,TRUE,FALSE),$J6*M$2,0)</f>
        <v>0</v>
      </c>
      <c r="N6" s="126">
        <f t="array" ref="N6">IF(_xlfn.SWITCH(TRUE,COLUMN()-COLUMN($J$5)-$G6&lt;0,FALSE,MOD(COLUMN()-COLUMN($J$5)-$G6,$I6)=0,TRUE,FALSE),$J6*N$2,0)</f>
        <v>0</v>
      </c>
      <c r="O6" s="126">
        <f t="array" ref="O6">IF(_xlfn.SWITCH(TRUE,COLUMN()-COLUMN($J$5)-$G6&lt;0,FALSE,MOD(COLUMN()-COLUMN($J$5)-$G6,$I6)=0,TRUE,FALSE),$J6*O$2,0)</f>
        <v>0</v>
      </c>
      <c r="P6" s="126">
        <f t="array" ref="P6">IF(_xlfn.SWITCH(TRUE,COLUMN()-COLUMN($J$5)-$G6&lt;0,FALSE,MOD(COLUMN()-COLUMN($J$5)-$G6,$I6)=0,TRUE,FALSE),$J6*P$2,0)</f>
        <v>0</v>
      </c>
      <c r="Q6" s="126">
        <f t="array" ref="Q6">IF(_xlfn.SWITCH(TRUE,COLUMN()-COLUMN($J$5)-$G6&lt;0,FALSE,MOD(COLUMN()-COLUMN($J$5)-$G6,$I6)=0,TRUE,FALSE),$J6*Q$2,0)</f>
        <v>0</v>
      </c>
      <c r="R6" s="126">
        <f t="array" ref="R6">IF(_xlfn.SWITCH(TRUE,COLUMN()-COLUMN($J$5)-$G6&lt;0,FALSE,MOD(COLUMN()-COLUMN($J$5)-$G6,$I6)=0,TRUE,FALSE),$J6*R$2,0)</f>
        <v>0</v>
      </c>
      <c r="S6" s="126">
        <f t="array" ref="S6">IF(_xlfn.SWITCH(TRUE,COLUMN()-COLUMN($J$5)-$G6&lt;0,FALSE,MOD(COLUMN()-COLUMN($J$5)-$G6,$I6)=0,TRUE,FALSE),$J6*S$2,0)</f>
        <v>0</v>
      </c>
      <c r="T6" s="126">
        <f t="array" ref="T6">IF(_xlfn.SWITCH(TRUE,COLUMN()-COLUMN($J$5)-$G6&lt;0,FALSE,MOD(COLUMN()-COLUMN($J$5)-$G6,$I6)=0,TRUE,FALSE),$J6*T$2,0)</f>
        <v>0</v>
      </c>
      <c r="U6" s="126">
        <f t="array" ref="U6">IF(_xlfn.SWITCH(TRUE,COLUMN()-COLUMN($J$5)-$G6&lt;0,FALSE,MOD(COLUMN()-COLUMN($J$5)-$G6,$I6)=0,TRUE,FALSE),$J6*U$2,0)</f>
        <v>0</v>
      </c>
      <c r="V6" s="126">
        <f t="array" ref="V6">IF(_xlfn.SWITCH(TRUE,COLUMN()-COLUMN($J$5)-$G6&lt;0,FALSE,MOD(COLUMN()-COLUMN($J$5)-$G6,$I6)=0,TRUE,FALSE),$J6*V$2,0)</f>
        <v>594510.04408683826</v>
      </c>
      <c r="W6" s="126">
        <f t="array" ref="W6">IF(_xlfn.SWITCH(TRUE,COLUMN()-COLUMN($J$5)-$G6&lt;0,FALSE,MOD(COLUMN()-COLUMN($J$5)-$G6,$I6)=0,TRUE,FALSE),$J6*W$2,0)</f>
        <v>0</v>
      </c>
      <c r="X6" s="126">
        <f t="array" ref="X6">IF(_xlfn.SWITCH(TRUE,COLUMN()-COLUMN($J$5)-$G6&lt;0,FALSE,MOD(COLUMN()-COLUMN($J$5)-$G6,$I6)=0,TRUE,FALSE),$J6*X$2,0)</f>
        <v>0</v>
      </c>
      <c r="Y6" s="126">
        <f t="array" ref="Y6">IF(_xlfn.SWITCH(TRUE,COLUMN()-COLUMN($J$5)-$G6&lt;0,FALSE,MOD(COLUMN()-COLUMN($J$5)-$G6,$I6)=0,TRUE,FALSE),$J6*Y$2,0)</f>
        <v>0</v>
      </c>
      <c r="Z6" s="126">
        <f t="array" ref="Z6">IF(_xlfn.SWITCH(TRUE,COLUMN()-COLUMN($J$5)-$G6&lt;0,FALSE,MOD(COLUMN()-COLUMN($J$5)-$G6,$I6)=0,TRUE,FALSE),$J6*Z$2,0)</f>
        <v>0</v>
      </c>
      <c r="AA6" s="126">
        <f t="array" ref="AA6">IF(_xlfn.SWITCH(TRUE,COLUMN()-COLUMN($J$5)-$G6&lt;0,FALSE,MOD(COLUMN()-COLUMN($J$5)-$G6,$I6)=0,TRUE,FALSE),$J6*AA$2,0)</f>
        <v>0</v>
      </c>
      <c r="AB6" s="126">
        <f t="array" ref="AB6">IF(_xlfn.SWITCH(TRUE,COLUMN()-COLUMN($J$5)-$G6&lt;0,FALSE,MOD(COLUMN()-COLUMN($J$5)-$G6,$I6)=0,TRUE,FALSE),$J6*AB$2,0)</f>
        <v>0</v>
      </c>
      <c r="AC6" s="126">
        <f t="array" ref="AC6">IF(_xlfn.SWITCH(TRUE,COLUMN()-COLUMN($J$5)-$G6&lt;0,FALSE,MOD(COLUMN()-COLUMN($J$5)-$G6,$I6)=0,TRUE,FALSE),$J6*AC$2,0)</f>
        <v>0</v>
      </c>
      <c r="AD6" s="126">
        <f t="array" ref="AD6">IF(_xlfn.SWITCH(TRUE,COLUMN()-COLUMN($J$5)-$G6&lt;0,FALSE,MOD(COLUMN()-COLUMN($J$5)-$G6,$I6)=0,TRUE,FALSE),$J6*AD$2,0)</f>
        <v>0</v>
      </c>
      <c r="AE6" s="127">
        <f>SUM(K6:AD6)</f>
        <v>1036881.3502368382</v>
      </c>
    </row>
    <row r="7" spans="1:31" s="128" customFormat="1" ht="30" outlineLevel="2">
      <c r="A7" s="122" t="s">
        <v>943</v>
      </c>
      <c r="B7" s="141" t="s">
        <v>1112</v>
      </c>
      <c r="C7" s="252" t="s">
        <v>1106</v>
      </c>
      <c r="D7" s="252" t="s">
        <v>1113</v>
      </c>
      <c r="E7" s="470" t="s">
        <v>1114</v>
      </c>
      <c r="F7" s="468" t="s">
        <v>984</v>
      </c>
      <c r="G7" s="122">
        <f t="shared" ref="G7:G68" si="2">H7-2024</f>
        <v>5</v>
      </c>
      <c r="H7" s="468">
        <v>2029</v>
      </c>
      <c r="I7" s="468">
        <v>15</v>
      </c>
      <c r="J7" s="415">
        <f>Costs!P5</f>
        <v>259929.00000000003</v>
      </c>
      <c r="K7" s="419">
        <f t="array" ref="K7">IF(_xlfn.SWITCH(TRUE,COLUMN()-COLUMN($J$5)-$G7&lt;0,FALSE,MOD(COLUMN()-COLUMN($J$5)-$G7,$I7)=0,TRUE,FALSE),$J7*K$2,0)</f>
        <v>0</v>
      </c>
      <c r="L7" s="126">
        <f t="array" ref="L7">IF(_xlfn.SWITCH(TRUE,COLUMN()-COLUMN($J$5)-$G7&lt;0,FALSE,MOD(COLUMN()-COLUMN($J$5)-$G7,$I7)=0,TRUE,FALSE),$J7*L$2,0)</f>
        <v>0</v>
      </c>
      <c r="M7" s="126">
        <f t="array" ref="M7">IF(_xlfn.SWITCH(TRUE,COLUMN()-COLUMN($J$5)-$G7&lt;0,FALSE,MOD(COLUMN()-COLUMN($J$5)-$G7,$I7)=0,TRUE,FALSE),$J7*M$2,0)</f>
        <v>0</v>
      </c>
      <c r="N7" s="126">
        <f t="array" ref="N7">IF(_xlfn.SWITCH(TRUE,COLUMN()-COLUMN($J$5)-$G7&lt;0,FALSE,MOD(COLUMN()-COLUMN($J$5)-$G7,$I7)=0,TRUE,FALSE),$J7*N$2,0)</f>
        <v>0</v>
      </c>
      <c r="O7" s="126">
        <f t="array" ref="O7">IF(_xlfn.SWITCH(TRUE,COLUMN()-COLUMN($J$5)-$G7&lt;0,FALSE,MOD(COLUMN()-COLUMN($J$5)-$G7,$I7)=0,TRUE,FALSE),$J7*O$2,0)</f>
        <v>302791.7127560972</v>
      </c>
      <c r="P7" s="126">
        <f t="array" ref="P7">IF(_xlfn.SWITCH(TRUE,COLUMN()-COLUMN($J$5)-$G7&lt;0,FALSE,MOD(COLUMN()-COLUMN($J$5)-$G7,$I7)=0,TRUE,FALSE),$J7*P$2,0)</f>
        <v>0</v>
      </c>
      <c r="Q7" s="126">
        <f t="array" ref="Q7">IF(_xlfn.SWITCH(TRUE,COLUMN()-COLUMN($J$5)-$G7&lt;0,FALSE,MOD(COLUMN()-COLUMN($J$5)-$G7,$I7)=0,TRUE,FALSE),$J7*Q$2,0)</f>
        <v>0</v>
      </c>
      <c r="R7" s="126">
        <f t="array" ref="R7">IF(_xlfn.SWITCH(TRUE,COLUMN()-COLUMN($J$5)-$G7&lt;0,FALSE,MOD(COLUMN()-COLUMN($J$5)-$G7,$I7)=0,TRUE,FALSE),$J7*R$2,0)</f>
        <v>0</v>
      </c>
      <c r="S7" s="126">
        <f t="array" ref="S7">IF(_xlfn.SWITCH(TRUE,COLUMN()-COLUMN($J$5)-$G7&lt;0,FALSE,MOD(COLUMN()-COLUMN($J$5)-$G7,$I7)=0,TRUE,FALSE),$J7*S$2,0)</f>
        <v>0</v>
      </c>
      <c r="T7" s="126">
        <f t="array" ref="T7">IF(_xlfn.SWITCH(TRUE,COLUMN()-COLUMN($J$5)-$G7&lt;0,FALSE,MOD(COLUMN()-COLUMN($J$5)-$G7,$I7)=0,TRUE,FALSE),$J7*T$2,0)</f>
        <v>0</v>
      </c>
      <c r="U7" s="126">
        <f t="array" ref="U7">IF(_xlfn.SWITCH(TRUE,COLUMN()-COLUMN($J$5)-$G7&lt;0,FALSE,MOD(COLUMN()-COLUMN($J$5)-$G7,$I7)=0,TRUE,FALSE),$J7*U$2,0)</f>
        <v>0</v>
      </c>
      <c r="V7" s="126">
        <f t="array" ref="V7">IF(_xlfn.SWITCH(TRUE,COLUMN()-COLUMN($J$5)-$G7&lt;0,FALSE,MOD(COLUMN()-COLUMN($J$5)-$G7,$I7)=0,TRUE,FALSE),$J7*V$2,0)</f>
        <v>0</v>
      </c>
      <c r="W7" s="126">
        <f t="array" ref="W7">IF(_xlfn.SWITCH(TRUE,COLUMN()-COLUMN($J$5)-$G7&lt;0,FALSE,MOD(COLUMN()-COLUMN($J$5)-$G7,$I7)=0,TRUE,FALSE),$J7*W$2,0)</f>
        <v>0</v>
      </c>
      <c r="X7" s="126">
        <f t="array" ref="X7">IF(_xlfn.SWITCH(TRUE,COLUMN()-COLUMN($J$5)-$G7&lt;0,FALSE,MOD(COLUMN()-COLUMN($J$5)-$G7,$I7)=0,TRUE,FALSE),$J7*X$2,0)</f>
        <v>0</v>
      </c>
      <c r="Y7" s="126">
        <f t="array" ref="Y7">IF(_xlfn.SWITCH(TRUE,COLUMN()-COLUMN($J$5)-$G7&lt;0,FALSE,MOD(COLUMN()-COLUMN($J$5)-$G7,$I7)=0,TRUE,FALSE),$J7*Y$2,0)</f>
        <v>0</v>
      </c>
      <c r="Z7" s="126">
        <f t="array" ref="Z7">IF(_xlfn.SWITCH(TRUE,COLUMN()-COLUMN($J$5)-$G7&lt;0,FALSE,MOD(COLUMN()-COLUMN($J$5)-$G7,$I7)=0,TRUE,FALSE),$J7*Z$2,0)</f>
        <v>0</v>
      </c>
      <c r="AA7" s="126">
        <f t="array" ref="AA7">IF(_xlfn.SWITCH(TRUE,COLUMN()-COLUMN($J$5)-$G7&lt;0,FALSE,MOD(COLUMN()-COLUMN($J$5)-$G7,$I7)=0,TRUE,FALSE),$J7*AA$2,0)</f>
        <v>0</v>
      </c>
      <c r="AB7" s="126">
        <f t="array" ref="AB7">IF(_xlfn.SWITCH(TRUE,COLUMN()-COLUMN($J$5)-$G7&lt;0,FALSE,MOD(COLUMN()-COLUMN($J$5)-$G7,$I7)=0,TRUE,FALSE),$J7*AB$2,0)</f>
        <v>0</v>
      </c>
      <c r="AC7" s="126">
        <f t="array" ref="AC7">IF(_xlfn.SWITCH(TRUE,COLUMN()-COLUMN($J$5)-$G7&lt;0,FALSE,MOD(COLUMN()-COLUMN($J$5)-$G7,$I7)=0,TRUE,FALSE),$J7*AC$2,0)</f>
        <v>0</v>
      </c>
      <c r="AD7" s="126">
        <f t="array" ref="AD7">IF(_xlfn.SWITCH(TRUE,COLUMN()-COLUMN($J$5)-$G7&lt;0,FALSE,MOD(COLUMN()-COLUMN($J$5)-$G7,$I7)=0,TRUE,FALSE),$J7*AD$2,0)</f>
        <v>471739.62249073765</v>
      </c>
      <c r="AE7" s="127">
        <f t="shared" ref="AE7:AE68" si="3">SUM(K7:AD7)</f>
        <v>774531.3352468349</v>
      </c>
    </row>
    <row r="8" spans="1:31" s="128" customFormat="1" ht="26.1" customHeight="1" outlineLevel="2">
      <c r="A8" s="122" t="s">
        <v>943</v>
      </c>
      <c r="B8" s="141" t="s">
        <v>1329</v>
      </c>
      <c r="C8" s="252" t="s">
        <v>1106</v>
      </c>
      <c r="D8" s="252" t="s">
        <v>1113</v>
      </c>
      <c r="E8" s="470" t="s">
        <v>1115</v>
      </c>
      <c r="F8" s="468" t="s">
        <v>983</v>
      </c>
      <c r="G8" s="122">
        <f t="shared" si="2"/>
        <v>2</v>
      </c>
      <c r="H8" s="468">
        <v>2026</v>
      </c>
      <c r="I8" s="468">
        <v>10</v>
      </c>
      <c r="J8" s="415">
        <f>Costs!P6</f>
        <v>42174</v>
      </c>
      <c r="K8" s="419">
        <f t="array" ref="K8">IF(_xlfn.SWITCH(TRUE,COLUMN()-COLUMN($J$5)-$G8&lt;0,FALSE,MOD(COLUMN()-COLUMN($J$5)-$G8,$I8)=0,TRUE,FALSE),$J8*K$2,0)</f>
        <v>0</v>
      </c>
      <c r="L8" s="126">
        <f t="array" ref="L8">IF(_xlfn.SWITCH(TRUE,COLUMN()-COLUMN($J$5)-$G8&lt;0,FALSE,MOD(COLUMN()-COLUMN($J$5)-$G8,$I8)=0,TRUE,FALSE),$J8*L$2,0)</f>
        <v>44959.592700000001</v>
      </c>
      <c r="M8" s="126">
        <f t="array" ref="M8">IF(_xlfn.SWITCH(TRUE,COLUMN()-COLUMN($J$5)-$G8&lt;0,FALSE,MOD(COLUMN()-COLUMN($J$5)-$G8,$I8)=0,TRUE,FALSE),$J8*M$2,0)</f>
        <v>0</v>
      </c>
      <c r="N8" s="126">
        <f t="array" ref="N8">IF(_xlfn.SWITCH(TRUE,COLUMN()-COLUMN($J$5)-$G8&lt;0,FALSE,MOD(COLUMN()-COLUMN($J$5)-$G8,$I8)=0,TRUE,FALSE),$J8*N$2,0)</f>
        <v>0</v>
      </c>
      <c r="O8" s="126">
        <f t="array" ref="O8">IF(_xlfn.SWITCH(TRUE,COLUMN()-COLUMN($J$5)-$G8&lt;0,FALSE,MOD(COLUMN()-COLUMN($J$5)-$G8,$I8)=0,TRUE,FALSE),$J8*O$2,0)</f>
        <v>0</v>
      </c>
      <c r="P8" s="126">
        <f t="array" ref="P8">IF(_xlfn.SWITCH(TRUE,COLUMN()-COLUMN($J$5)-$G8&lt;0,FALSE,MOD(COLUMN()-COLUMN($J$5)-$G8,$I8)=0,TRUE,FALSE),$J8*P$2,0)</f>
        <v>0</v>
      </c>
      <c r="Q8" s="126">
        <f t="array" ref="Q8">IF(_xlfn.SWITCH(TRUE,COLUMN()-COLUMN($J$5)-$G8&lt;0,FALSE,MOD(COLUMN()-COLUMN($J$5)-$G8,$I8)=0,TRUE,FALSE),$J8*Q$2,0)</f>
        <v>0</v>
      </c>
      <c r="R8" s="126">
        <f t="array" ref="R8">IF(_xlfn.SWITCH(TRUE,COLUMN()-COLUMN($J$5)-$G8&lt;0,FALSE,MOD(COLUMN()-COLUMN($J$5)-$G8,$I8)=0,TRUE,FALSE),$J8*R$2,0)</f>
        <v>0</v>
      </c>
      <c r="S8" s="126">
        <f t="array" ref="S8">IF(_xlfn.SWITCH(TRUE,COLUMN()-COLUMN($J$5)-$G8&lt;0,FALSE,MOD(COLUMN()-COLUMN($J$5)-$G8,$I8)=0,TRUE,FALSE),$J8*S$2,0)</f>
        <v>0</v>
      </c>
      <c r="T8" s="126">
        <f t="array" ref="T8">IF(_xlfn.SWITCH(TRUE,COLUMN()-COLUMN($J$5)-$G8&lt;0,FALSE,MOD(COLUMN()-COLUMN($J$5)-$G8,$I8)=0,TRUE,FALSE),$J8*T$2,0)</f>
        <v>0</v>
      </c>
      <c r="U8" s="126">
        <f t="array" ref="U8">IF(_xlfn.SWITCH(TRUE,COLUMN()-COLUMN($J$5)-$G8&lt;0,FALSE,MOD(COLUMN()-COLUMN($J$5)-$G8,$I8)=0,TRUE,FALSE),$J8*U$2,0)</f>
        <v>0</v>
      </c>
      <c r="V8" s="126">
        <f t="array" ref="V8">IF(_xlfn.SWITCH(TRUE,COLUMN()-COLUMN($J$5)-$G8&lt;0,FALSE,MOD(COLUMN()-COLUMN($J$5)-$G8,$I8)=0,TRUE,FALSE),$J8*V$2,0)</f>
        <v>60421.933038170428</v>
      </c>
      <c r="W8" s="126">
        <f t="array" ref="W8">IF(_xlfn.SWITCH(TRUE,COLUMN()-COLUMN($J$5)-$G8&lt;0,FALSE,MOD(COLUMN()-COLUMN($J$5)-$G8,$I8)=0,TRUE,FALSE),$J8*W$2,0)</f>
        <v>0</v>
      </c>
      <c r="X8" s="126">
        <f t="array" ref="X8">IF(_xlfn.SWITCH(TRUE,COLUMN()-COLUMN($J$5)-$G8&lt;0,FALSE,MOD(COLUMN()-COLUMN($J$5)-$G8,$I8)=0,TRUE,FALSE),$J8*X$2,0)</f>
        <v>0</v>
      </c>
      <c r="Y8" s="126">
        <f t="array" ref="Y8">IF(_xlfn.SWITCH(TRUE,COLUMN()-COLUMN($J$5)-$G8&lt;0,FALSE,MOD(COLUMN()-COLUMN($J$5)-$G8,$I8)=0,TRUE,FALSE),$J8*Y$2,0)</f>
        <v>0</v>
      </c>
      <c r="Z8" s="126">
        <f t="array" ref="Z8">IF(_xlfn.SWITCH(TRUE,COLUMN()-COLUMN($J$5)-$G8&lt;0,FALSE,MOD(COLUMN()-COLUMN($J$5)-$G8,$I8)=0,TRUE,FALSE),$J8*Z$2,0)</f>
        <v>0</v>
      </c>
      <c r="AA8" s="126">
        <f t="array" ref="AA8">IF(_xlfn.SWITCH(TRUE,COLUMN()-COLUMN($J$5)-$G8&lt;0,FALSE,MOD(COLUMN()-COLUMN($J$5)-$G8,$I8)=0,TRUE,FALSE),$J8*AA$2,0)</f>
        <v>0</v>
      </c>
      <c r="AB8" s="126">
        <f t="array" ref="AB8">IF(_xlfn.SWITCH(TRUE,COLUMN()-COLUMN($J$5)-$G8&lt;0,FALSE,MOD(COLUMN()-COLUMN($J$5)-$G8,$I8)=0,TRUE,FALSE),$J8*AB$2,0)</f>
        <v>0</v>
      </c>
      <c r="AC8" s="126">
        <f t="array" ref="AC8">IF(_xlfn.SWITCH(TRUE,COLUMN()-COLUMN($J$5)-$G8&lt;0,FALSE,MOD(COLUMN()-COLUMN($J$5)-$G8,$I8)=0,TRUE,FALSE),$J8*AC$2,0)</f>
        <v>0</v>
      </c>
      <c r="AD8" s="126">
        <f t="array" ref="AD8">IF(_xlfn.SWITCH(TRUE,COLUMN()-COLUMN($J$5)-$G8&lt;0,FALSE,MOD(COLUMN()-COLUMN($J$5)-$G8,$I8)=0,TRUE,FALSE),$J8*AD$2,0)</f>
        <v>0</v>
      </c>
      <c r="AE8" s="127">
        <f t="shared" si="3"/>
        <v>105381.52573817043</v>
      </c>
    </row>
    <row r="9" spans="1:31" s="128" customFormat="1" ht="30" outlineLevel="2">
      <c r="A9" s="122" t="s">
        <v>943</v>
      </c>
      <c r="B9" s="141" t="s">
        <v>1116</v>
      </c>
      <c r="C9" s="252" t="s">
        <v>1106</v>
      </c>
      <c r="D9" s="252" t="s">
        <v>1113</v>
      </c>
      <c r="E9" s="470" t="s">
        <v>1114</v>
      </c>
      <c r="F9" s="468" t="s">
        <v>984</v>
      </c>
      <c r="G9" s="122">
        <f t="shared" si="2"/>
        <v>5</v>
      </c>
      <c r="H9" s="468">
        <v>2029</v>
      </c>
      <c r="I9" s="468">
        <v>15</v>
      </c>
      <c r="J9" s="415">
        <f>Costs!P7</f>
        <v>40500</v>
      </c>
      <c r="K9" s="419">
        <f t="array" ref="K9">IF(_xlfn.SWITCH(TRUE,COLUMN()-COLUMN($J$5)-$G9&lt;0,FALSE,MOD(COLUMN()-COLUMN($J$5)-$G9,$I9)=0,TRUE,FALSE),$J9*K$2,0)</f>
        <v>0</v>
      </c>
      <c r="L9" s="126">
        <f t="array" ref="L9">IF(_xlfn.SWITCH(TRUE,COLUMN()-COLUMN($J$5)-$G9&lt;0,FALSE,MOD(COLUMN()-COLUMN($J$5)-$G9,$I9)=0,TRUE,FALSE),$J9*L$2,0)</f>
        <v>0</v>
      </c>
      <c r="M9" s="126">
        <f t="array" ref="M9">IF(_xlfn.SWITCH(TRUE,COLUMN()-COLUMN($J$5)-$G9&lt;0,FALSE,MOD(COLUMN()-COLUMN($J$5)-$G9,$I9)=0,TRUE,FALSE),$J9*M$2,0)</f>
        <v>0</v>
      </c>
      <c r="N9" s="126">
        <f t="array" ref="N9">IF(_xlfn.SWITCH(TRUE,COLUMN()-COLUMN($J$5)-$G9&lt;0,FALSE,MOD(COLUMN()-COLUMN($J$5)-$G9,$I9)=0,TRUE,FALSE),$J9*N$2,0)</f>
        <v>0</v>
      </c>
      <c r="O9" s="126">
        <f t="array" ref="O9">IF(_xlfn.SWITCH(TRUE,COLUMN()-COLUMN($J$5)-$G9&lt;0,FALSE,MOD(COLUMN()-COLUMN($J$5)-$G9,$I9)=0,TRUE,FALSE),$J9*O$2,0)</f>
        <v>47178.515543175003</v>
      </c>
      <c r="P9" s="126">
        <f t="array" ref="P9">IF(_xlfn.SWITCH(TRUE,COLUMN()-COLUMN($J$5)-$G9&lt;0,FALSE,MOD(COLUMN()-COLUMN($J$5)-$G9,$I9)=0,TRUE,FALSE),$J9*P$2,0)</f>
        <v>0</v>
      </c>
      <c r="Q9" s="126">
        <f t="array" ref="Q9">IF(_xlfn.SWITCH(TRUE,COLUMN()-COLUMN($J$5)-$G9&lt;0,FALSE,MOD(COLUMN()-COLUMN($J$5)-$G9,$I9)=0,TRUE,FALSE),$J9*Q$2,0)</f>
        <v>0</v>
      </c>
      <c r="R9" s="126">
        <f t="array" ref="R9">IF(_xlfn.SWITCH(TRUE,COLUMN()-COLUMN($J$5)-$G9&lt;0,FALSE,MOD(COLUMN()-COLUMN($J$5)-$G9,$I9)=0,TRUE,FALSE),$J9*R$2,0)</f>
        <v>0</v>
      </c>
      <c r="S9" s="126">
        <f t="array" ref="S9">IF(_xlfn.SWITCH(TRUE,COLUMN()-COLUMN($J$5)-$G9&lt;0,FALSE,MOD(COLUMN()-COLUMN($J$5)-$G9,$I9)=0,TRUE,FALSE),$J9*S$2,0)</f>
        <v>0</v>
      </c>
      <c r="T9" s="126">
        <f t="array" ref="T9">IF(_xlfn.SWITCH(TRUE,COLUMN()-COLUMN($J$5)-$G9&lt;0,FALSE,MOD(COLUMN()-COLUMN($J$5)-$G9,$I9)=0,TRUE,FALSE),$J9*T$2,0)</f>
        <v>0</v>
      </c>
      <c r="U9" s="126">
        <f t="array" ref="U9">IF(_xlfn.SWITCH(TRUE,COLUMN()-COLUMN($J$5)-$G9&lt;0,FALSE,MOD(COLUMN()-COLUMN($J$5)-$G9,$I9)=0,TRUE,FALSE),$J9*U$2,0)</f>
        <v>0</v>
      </c>
      <c r="V9" s="126">
        <f t="array" ref="V9">IF(_xlfn.SWITCH(TRUE,COLUMN()-COLUMN($J$5)-$G9&lt;0,FALSE,MOD(COLUMN()-COLUMN($J$5)-$G9,$I9)=0,TRUE,FALSE),$J9*V$2,0)</f>
        <v>0</v>
      </c>
      <c r="W9" s="126">
        <f t="array" ref="W9">IF(_xlfn.SWITCH(TRUE,COLUMN()-COLUMN($J$5)-$G9&lt;0,FALSE,MOD(COLUMN()-COLUMN($J$5)-$G9,$I9)=0,TRUE,FALSE),$J9*W$2,0)</f>
        <v>0</v>
      </c>
      <c r="X9" s="126">
        <f t="array" ref="X9">IF(_xlfn.SWITCH(TRUE,COLUMN()-COLUMN($J$5)-$G9&lt;0,FALSE,MOD(COLUMN()-COLUMN($J$5)-$G9,$I9)=0,TRUE,FALSE),$J9*X$2,0)</f>
        <v>0</v>
      </c>
      <c r="Y9" s="126">
        <f t="array" ref="Y9">IF(_xlfn.SWITCH(TRUE,COLUMN()-COLUMN($J$5)-$G9&lt;0,FALSE,MOD(COLUMN()-COLUMN($J$5)-$G9,$I9)=0,TRUE,FALSE),$J9*Y$2,0)</f>
        <v>0</v>
      </c>
      <c r="Z9" s="126">
        <f t="array" ref="Z9">IF(_xlfn.SWITCH(TRUE,COLUMN()-COLUMN($J$5)-$G9&lt;0,FALSE,MOD(COLUMN()-COLUMN($J$5)-$G9,$I9)=0,TRUE,FALSE),$J9*Z$2,0)</f>
        <v>0</v>
      </c>
      <c r="AA9" s="126">
        <f t="array" ref="AA9">IF(_xlfn.SWITCH(TRUE,COLUMN()-COLUMN($J$5)-$G9&lt;0,FALSE,MOD(COLUMN()-COLUMN($J$5)-$G9,$I9)=0,TRUE,FALSE),$J9*AA$2,0)</f>
        <v>0</v>
      </c>
      <c r="AB9" s="126">
        <f t="array" ref="AB9">IF(_xlfn.SWITCH(TRUE,COLUMN()-COLUMN($J$5)-$G9&lt;0,FALSE,MOD(COLUMN()-COLUMN($J$5)-$G9,$I9)=0,TRUE,FALSE),$J9*AB$2,0)</f>
        <v>0</v>
      </c>
      <c r="AC9" s="126">
        <f t="array" ref="AC9">IF(_xlfn.SWITCH(TRUE,COLUMN()-COLUMN($J$5)-$G9&lt;0,FALSE,MOD(COLUMN()-COLUMN($J$5)-$G9,$I9)=0,TRUE,FALSE),$J9*AC$2,0)</f>
        <v>0</v>
      </c>
      <c r="AD9" s="126">
        <f t="array" ref="AD9">IF(_xlfn.SWITCH(TRUE,COLUMN()-COLUMN($J$5)-$G9&lt;0,FALSE,MOD(COLUMN()-COLUMN($J$5)-$G9,$I9)=0,TRUE,FALSE),$J9*AD$2,0)</f>
        <v>73502.589979859404</v>
      </c>
      <c r="AE9" s="127">
        <f t="shared" si="3"/>
        <v>120681.10552303441</v>
      </c>
    </row>
    <row r="10" spans="1:31" s="128" customFormat="1" ht="30.95" customHeight="1" outlineLevel="2">
      <c r="A10" s="122" t="s">
        <v>943</v>
      </c>
      <c r="B10" s="141" t="s">
        <v>1330</v>
      </c>
      <c r="C10" s="252" t="s">
        <v>1106</v>
      </c>
      <c r="D10" s="252" t="s">
        <v>1117</v>
      </c>
      <c r="E10" s="470" t="s">
        <v>1118</v>
      </c>
      <c r="F10" s="468" t="s">
        <v>984</v>
      </c>
      <c r="G10" s="122">
        <f t="shared" si="2"/>
        <v>5</v>
      </c>
      <c r="H10" s="468">
        <v>2029</v>
      </c>
      <c r="I10" s="468">
        <v>20</v>
      </c>
      <c r="J10" s="415">
        <f>Costs!P8</f>
        <v>358425</v>
      </c>
      <c r="K10" s="419">
        <f t="array" ref="K10">IF(_xlfn.SWITCH(TRUE,COLUMN()-COLUMN($J$5)-$G10&lt;0,FALSE,MOD(COLUMN()-COLUMN($J$5)-$G10,$I10)=0,TRUE,FALSE),$J10*K$2,0)</f>
        <v>0</v>
      </c>
      <c r="L10" s="126">
        <f t="array" ref="L10">IF(_xlfn.SWITCH(TRUE,COLUMN()-COLUMN($J$5)-$G10&lt;0,FALSE,MOD(COLUMN()-COLUMN($J$5)-$G10,$I10)=0,TRUE,FALSE),$J10*L$2,0)</f>
        <v>0</v>
      </c>
      <c r="M10" s="126">
        <f t="array" ref="M10">IF(_xlfn.SWITCH(TRUE,COLUMN()-COLUMN($J$5)-$G10&lt;0,FALSE,MOD(COLUMN()-COLUMN($J$5)-$G10,$I10)=0,TRUE,FALSE),$J10*M$2,0)</f>
        <v>0</v>
      </c>
      <c r="N10" s="126">
        <f t="array" ref="N10">IF(_xlfn.SWITCH(TRUE,COLUMN()-COLUMN($J$5)-$G10&lt;0,FALSE,MOD(COLUMN()-COLUMN($J$5)-$G10,$I10)=0,TRUE,FALSE),$J10*N$2,0)</f>
        <v>0</v>
      </c>
      <c r="O10" s="126">
        <f t="array" ref="O10">IF(_xlfn.SWITCH(TRUE,COLUMN()-COLUMN($J$5)-$G10&lt;0,FALSE,MOD(COLUMN()-COLUMN($J$5)-$G10,$I10)=0,TRUE,FALSE),$J10*O$2,0)</f>
        <v>417529.86255709879</v>
      </c>
      <c r="P10" s="126">
        <f t="array" ref="P10">IF(_xlfn.SWITCH(TRUE,COLUMN()-COLUMN($J$5)-$G10&lt;0,FALSE,MOD(COLUMN()-COLUMN($J$5)-$G10,$I10)=0,TRUE,FALSE),$J10*P$2,0)</f>
        <v>0</v>
      </c>
      <c r="Q10" s="126">
        <f t="array" ref="Q10">IF(_xlfn.SWITCH(TRUE,COLUMN()-COLUMN($J$5)-$G10&lt;0,FALSE,MOD(COLUMN()-COLUMN($J$5)-$G10,$I10)=0,TRUE,FALSE),$J10*Q$2,0)</f>
        <v>0</v>
      </c>
      <c r="R10" s="126">
        <f t="array" ref="R10">IF(_xlfn.SWITCH(TRUE,COLUMN()-COLUMN($J$5)-$G10&lt;0,FALSE,MOD(COLUMN()-COLUMN($J$5)-$G10,$I10)=0,TRUE,FALSE),$J10*R$2,0)</f>
        <v>0</v>
      </c>
      <c r="S10" s="126">
        <f t="array" ref="S10">IF(_xlfn.SWITCH(TRUE,COLUMN()-COLUMN($J$5)-$G10&lt;0,FALSE,MOD(COLUMN()-COLUMN($J$5)-$G10,$I10)=0,TRUE,FALSE),$J10*S$2,0)</f>
        <v>0</v>
      </c>
      <c r="T10" s="126">
        <f t="array" ref="T10">IF(_xlfn.SWITCH(TRUE,COLUMN()-COLUMN($J$5)-$G10&lt;0,FALSE,MOD(COLUMN()-COLUMN($J$5)-$G10,$I10)=0,TRUE,FALSE),$J10*T$2,0)</f>
        <v>0</v>
      </c>
      <c r="U10" s="126">
        <f t="array" ref="U10">IF(_xlfn.SWITCH(TRUE,COLUMN()-COLUMN($J$5)-$G10&lt;0,FALSE,MOD(COLUMN()-COLUMN($J$5)-$G10,$I10)=0,TRUE,FALSE),$J10*U$2,0)</f>
        <v>0</v>
      </c>
      <c r="V10" s="126">
        <f t="array" ref="V10">IF(_xlfn.SWITCH(TRUE,COLUMN()-COLUMN($J$5)-$G10&lt;0,FALSE,MOD(COLUMN()-COLUMN($J$5)-$G10,$I10)=0,TRUE,FALSE),$J10*V$2,0)</f>
        <v>0</v>
      </c>
      <c r="W10" s="126">
        <f t="array" ref="W10">IF(_xlfn.SWITCH(TRUE,COLUMN()-COLUMN($J$5)-$G10&lt;0,FALSE,MOD(COLUMN()-COLUMN($J$5)-$G10,$I10)=0,TRUE,FALSE),$J10*W$2,0)</f>
        <v>0</v>
      </c>
      <c r="X10" s="126">
        <f t="array" ref="X10">IF(_xlfn.SWITCH(TRUE,COLUMN()-COLUMN($J$5)-$G10&lt;0,FALSE,MOD(COLUMN()-COLUMN($J$5)-$G10,$I10)=0,TRUE,FALSE),$J10*X$2,0)</f>
        <v>0</v>
      </c>
      <c r="Y10" s="126">
        <f t="array" ref="Y10">IF(_xlfn.SWITCH(TRUE,COLUMN()-COLUMN($J$5)-$G10&lt;0,FALSE,MOD(COLUMN()-COLUMN($J$5)-$G10,$I10)=0,TRUE,FALSE),$J10*Y$2,0)</f>
        <v>0</v>
      </c>
      <c r="Z10" s="126">
        <f t="array" ref="Z10">IF(_xlfn.SWITCH(TRUE,COLUMN()-COLUMN($J$5)-$G10&lt;0,FALSE,MOD(COLUMN()-COLUMN($J$5)-$G10,$I10)=0,TRUE,FALSE),$J10*Z$2,0)</f>
        <v>0</v>
      </c>
      <c r="AA10" s="126">
        <f t="array" ref="AA10">IF(_xlfn.SWITCH(TRUE,COLUMN()-COLUMN($J$5)-$G10&lt;0,FALSE,MOD(COLUMN()-COLUMN($J$5)-$G10,$I10)=0,TRUE,FALSE),$J10*AA$2,0)</f>
        <v>0</v>
      </c>
      <c r="AB10" s="126">
        <f t="array" ref="AB10">IF(_xlfn.SWITCH(TRUE,COLUMN()-COLUMN($J$5)-$G10&lt;0,FALSE,MOD(COLUMN()-COLUMN($J$5)-$G10,$I10)=0,TRUE,FALSE),$J10*AB$2,0)</f>
        <v>0</v>
      </c>
      <c r="AC10" s="126">
        <f t="array" ref="AC10">IF(_xlfn.SWITCH(TRUE,COLUMN()-COLUMN($J$5)-$G10&lt;0,FALSE,MOD(COLUMN()-COLUMN($J$5)-$G10,$I10)=0,TRUE,FALSE),$J10*AC$2,0)</f>
        <v>0</v>
      </c>
      <c r="AD10" s="126">
        <f t="array" ref="AD10">IF(_xlfn.SWITCH(TRUE,COLUMN()-COLUMN($J$5)-$G10&lt;0,FALSE,MOD(COLUMN()-COLUMN($J$5)-$G10,$I10)=0,TRUE,FALSE),$J10*AD$2,0)</f>
        <v>0</v>
      </c>
      <c r="AE10" s="127">
        <f t="shared" si="3"/>
        <v>417529.86255709879</v>
      </c>
    </row>
    <row r="11" spans="1:31" s="128" customFormat="1" ht="30.95" customHeight="1" outlineLevel="2">
      <c r="A11" s="122" t="s">
        <v>943</v>
      </c>
      <c r="B11" s="141" t="s">
        <v>1365</v>
      </c>
      <c r="C11" s="252" t="s">
        <v>1106</v>
      </c>
      <c r="D11" s="252" t="s">
        <v>1117</v>
      </c>
      <c r="E11" s="470" t="s">
        <v>1118</v>
      </c>
      <c r="F11" s="468" t="s">
        <v>984</v>
      </c>
      <c r="G11" s="122">
        <f t="shared" si="2"/>
        <v>5</v>
      </c>
      <c r="H11" s="468">
        <v>2029</v>
      </c>
      <c r="I11" s="468">
        <v>15</v>
      </c>
      <c r="J11" s="415">
        <f>Costs!P9</f>
        <v>5292540</v>
      </c>
      <c r="K11" s="419">
        <f t="array" ref="K11">IF(_xlfn.SWITCH(TRUE,COLUMN()-COLUMN($J$5)-$G11&lt;0,FALSE,MOD(COLUMN()-COLUMN($J$5)-$G11,$I11)=0,TRUE,FALSE),$J11*K$2,0)</f>
        <v>0</v>
      </c>
      <c r="L11" s="126">
        <f t="array" ref="L11">IF(_xlfn.SWITCH(TRUE,COLUMN()-COLUMN($J$5)-$G11&lt;0,FALSE,MOD(COLUMN()-COLUMN($J$5)-$G11,$I11)=0,TRUE,FALSE),$J11*L$2,0)</f>
        <v>0</v>
      </c>
      <c r="M11" s="126">
        <f t="array" ref="M11">IF(_xlfn.SWITCH(TRUE,COLUMN()-COLUMN($J$5)-$G11&lt;0,FALSE,MOD(COLUMN()-COLUMN($J$5)-$G11,$I11)=0,TRUE,FALSE),$J11*M$2,0)</f>
        <v>0</v>
      </c>
      <c r="N11" s="126">
        <f t="array" ref="N11">IF(_xlfn.SWITCH(TRUE,COLUMN()-COLUMN($J$5)-$G11&lt;0,FALSE,MOD(COLUMN()-COLUMN($J$5)-$G11,$I11)=0,TRUE,FALSE),$J11*N$2,0)</f>
        <v>0</v>
      </c>
      <c r="O11" s="126">
        <f t="array" ref="O11">IF(_xlfn.SWITCH(TRUE,COLUMN()-COLUMN($J$5)-$G11&lt;0,FALSE,MOD(COLUMN()-COLUMN($J$5)-$G11,$I11)=0,TRUE,FALSE),$J11*O$2,0)</f>
        <v>6165288.4111821093</v>
      </c>
      <c r="P11" s="126">
        <f t="array" ref="P11">IF(_xlfn.SWITCH(TRUE,COLUMN()-COLUMN($J$5)-$G11&lt;0,FALSE,MOD(COLUMN()-COLUMN($J$5)-$G11,$I11)=0,TRUE,FALSE),$J11*P$2,0)</f>
        <v>0</v>
      </c>
      <c r="Q11" s="126">
        <f t="array" ref="Q11">IF(_xlfn.SWITCH(TRUE,COLUMN()-COLUMN($J$5)-$G11&lt;0,FALSE,MOD(COLUMN()-COLUMN($J$5)-$G11,$I11)=0,TRUE,FALSE),$J11*Q$2,0)</f>
        <v>0</v>
      </c>
      <c r="R11" s="126">
        <f t="array" ref="R11">IF(_xlfn.SWITCH(TRUE,COLUMN()-COLUMN($J$5)-$G11&lt;0,FALSE,MOD(COLUMN()-COLUMN($J$5)-$G11,$I11)=0,TRUE,FALSE),$J11*R$2,0)</f>
        <v>0</v>
      </c>
      <c r="S11" s="126">
        <f t="array" ref="S11">IF(_xlfn.SWITCH(TRUE,COLUMN()-COLUMN($J$5)-$G11&lt;0,FALSE,MOD(COLUMN()-COLUMN($J$5)-$G11,$I11)=0,TRUE,FALSE),$J11*S$2,0)</f>
        <v>0</v>
      </c>
      <c r="T11" s="126">
        <f t="array" ref="T11">IF(_xlfn.SWITCH(TRUE,COLUMN()-COLUMN($J$5)-$G11&lt;0,FALSE,MOD(COLUMN()-COLUMN($J$5)-$G11,$I11)=0,TRUE,FALSE),$J11*T$2,0)</f>
        <v>0</v>
      </c>
      <c r="U11" s="126">
        <f t="array" ref="U11">IF(_xlfn.SWITCH(TRUE,COLUMN()-COLUMN($J$5)-$G11&lt;0,FALSE,MOD(COLUMN()-COLUMN($J$5)-$G11,$I11)=0,TRUE,FALSE),$J11*U$2,0)</f>
        <v>0</v>
      </c>
      <c r="V11" s="126">
        <f t="array" ref="V11">IF(_xlfn.SWITCH(TRUE,COLUMN()-COLUMN($J$5)-$G11&lt;0,FALSE,MOD(COLUMN()-COLUMN($J$5)-$G11,$I11)=0,TRUE,FALSE),$J11*V$2,0)</f>
        <v>0</v>
      </c>
      <c r="W11" s="126">
        <f t="array" ref="W11">IF(_xlfn.SWITCH(TRUE,COLUMN()-COLUMN($J$5)-$G11&lt;0,FALSE,MOD(COLUMN()-COLUMN($J$5)-$G11,$I11)=0,TRUE,FALSE),$J11*W$2,0)</f>
        <v>0</v>
      </c>
      <c r="X11" s="126">
        <f t="array" ref="X11">IF(_xlfn.SWITCH(TRUE,COLUMN()-COLUMN($J$5)-$G11&lt;0,FALSE,MOD(COLUMN()-COLUMN($J$5)-$G11,$I11)=0,TRUE,FALSE),$J11*X$2,0)</f>
        <v>0</v>
      </c>
      <c r="Y11" s="126">
        <f t="array" ref="Y11">IF(_xlfn.SWITCH(TRUE,COLUMN()-COLUMN($J$5)-$G11&lt;0,FALSE,MOD(COLUMN()-COLUMN($J$5)-$G11,$I11)=0,TRUE,FALSE),$J11*Y$2,0)</f>
        <v>0</v>
      </c>
      <c r="Z11" s="126">
        <f t="array" ref="Z11">IF(_xlfn.SWITCH(TRUE,COLUMN()-COLUMN($J$5)-$G11&lt;0,FALSE,MOD(COLUMN()-COLUMN($J$5)-$G11,$I11)=0,TRUE,FALSE),$J11*Z$2,0)</f>
        <v>0</v>
      </c>
      <c r="AA11" s="126">
        <f t="array" ref="AA11">IF(_xlfn.SWITCH(TRUE,COLUMN()-COLUMN($J$5)-$G11&lt;0,FALSE,MOD(COLUMN()-COLUMN($J$5)-$G11,$I11)=0,TRUE,FALSE),$J11*AA$2,0)</f>
        <v>0</v>
      </c>
      <c r="AB11" s="126">
        <f t="array" ref="AB11">IF(_xlfn.SWITCH(TRUE,COLUMN()-COLUMN($J$5)-$G11&lt;0,FALSE,MOD(COLUMN()-COLUMN($J$5)-$G11,$I11)=0,TRUE,FALSE),$J11*AB$2,0)</f>
        <v>0</v>
      </c>
      <c r="AC11" s="126">
        <f t="array" ref="AC11">IF(_xlfn.SWITCH(TRUE,COLUMN()-COLUMN($J$5)-$G11&lt;0,FALSE,MOD(COLUMN()-COLUMN($J$5)-$G11,$I11)=0,TRUE,FALSE),$J11*AC$2,0)</f>
        <v>0</v>
      </c>
      <c r="AD11" s="126">
        <f t="array" ref="AD11">IF(_xlfn.SWITCH(TRUE,COLUMN()-COLUMN($J$5)-$G11&lt;0,FALSE,MOD(COLUMN()-COLUMN($J$5)-$G11,$I11)=0,TRUE,FALSE),$J11*AD$2,0)</f>
        <v>9605318.4585680254</v>
      </c>
      <c r="AE11" s="127">
        <f t="shared" ref="AE11" si="4">SUM(K11:AD11)</f>
        <v>15770606.869750135</v>
      </c>
    </row>
    <row r="12" spans="1:31" s="128" customFormat="1" ht="30" outlineLevel="2">
      <c r="A12" s="122" t="s">
        <v>943</v>
      </c>
      <c r="B12" s="141" t="s">
        <v>1331</v>
      </c>
      <c r="C12" s="252" t="s">
        <v>1106</v>
      </c>
      <c r="D12" s="252" t="s">
        <v>1113</v>
      </c>
      <c r="E12" s="470" t="s">
        <v>1119</v>
      </c>
      <c r="F12" s="468" t="s">
        <v>983</v>
      </c>
      <c r="G12" s="122">
        <f t="shared" si="2"/>
        <v>2</v>
      </c>
      <c r="H12" s="468">
        <v>2026</v>
      </c>
      <c r="I12" s="468">
        <v>15</v>
      </c>
      <c r="J12" s="415">
        <f>Costs!P10</f>
        <v>866025</v>
      </c>
      <c r="K12" s="419">
        <f t="array" ref="K12">IF(_xlfn.SWITCH(TRUE,COLUMN()-COLUMN($J$5)-$G12&lt;0,FALSE,MOD(COLUMN()-COLUMN($J$5)-$G12,$I12)=0,TRUE,FALSE),$J12*K$2,0)</f>
        <v>0</v>
      </c>
      <c r="L12" s="126">
        <f t="array" ref="L12">IF(_xlfn.SWITCH(TRUE,COLUMN()-COLUMN($J$5)-$G12&lt;0,FALSE,MOD(COLUMN()-COLUMN($J$5)-$G12,$I12)=0,TRUE,FALSE),$J12*L$2,0)</f>
        <v>923225.95124999993</v>
      </c>
      <c r="M12" s="126">
        <f t="array" ref="M12">IF(_xlfn.SWITCH(TRUE,COLUMN()-COLUMN($J$5)-$G12&lt;0,FALSE,MOD(COLUMN()-COLUMN($J$5)-$G12,$I12)=0,TRUE,FALSE),$J12*M$2,0)</f>
        <v>0</v>
      </c>
      <c r="N12" s="126">
        <f t="array" ref="N12">IF(_xlfn.SWITCH(TRUE,COLUMN()-COLUMN($J$5)-$G12&lt;0,FALSE,MOD(COLUMN()-COLUMN($J$5)-$G12,$I12)=0,TRUE,FALSE),$J12*N$2,0)</f>
        <v>0</v>
      </c>
      <c r="O12" s="126">
        <f t="array" ref="O12">IF(_xlfn.SWITCH(TRUE,COLUMN()-COLUMN($J$5)-$G12&lt;0,FALSE,MOD(COLUMN()-COLUMN($J$5)-$G12,$I12)=0,TRUE,FALSE),$J12*O$2,0)</f>
        <v>0</v>
      </c>
      <c r="P12" s="126">
        <f t="array" ref="P12">IF(_xlfn.SWITCH(TRUE,COLUMN()-COLUMN($J$5)-$G12&lt;0,FALSE,MOD(COLUMN()-COLUMN($J$5)-$G12,$I12)=0,TRUE,FALSE),$J12*P$2,0)</f>
        <v>0</v>
      </c>
      <c r="Q12" s="126">
        <f t="array" ref="Q12">IF(_xlfn.SWITCH(TRUE,COLUMN()-COLUMN($J$5)-$G12&lt;0,FALSE,MOD(COLUMN()-COLUMN($J$5)-$G12,$I12)=0,TRUE,FALSE),$J12*Q$2,0)</f>
        <v>0</v>
      </c>
      <c r="R12" s="126">
        <f t="array" ref="R12">IF(_xlfn.SWITCH(TRUE,COLUMN()-COLUMN($J$5)-$G12&lt;0,FALSE,MOD(COLUMN()-COLUMN($J$5)-$G12,$I12)=0,TRUE,FALSE),$J12*R$2,0)</f>
        <v>0</v>
      </c>
      <c r="S12" s="126">
        <f t="array" ref="S12">IF(_xlfn.SWITCH(TRUE,COLUMN()-COLUMN($J$5)-$G12&lt;0,FALSE,MOD(COLUMN()-COLUMN($J$5)-$G12,$I12)=0,TRUE,FALSE),$J12*S$2,0)</f>
        <v>0</v>
      </c>
      <c r="T12" s="126">
        <f t="array" ref="T12">IF(_xlfn.SWITCH(TRUE,COLUMN()-COLUMN($J$5)-$G12&lt;0,FALSE,MOD(COLUMN()-COLUMN($J$5)-$G12,$I12)=0,TRUE,FALSE),$J12*T$2,0)</f>
        <v>0</v>
      </c>
      <c r="U12" s="126">
        <f t="array" ref="U12">IF(_xlfn.SWITCH(TRUE,COLUMN()-COLUMN($J$5)-$G12&lt;0,FALSE,MOD(COLUMN()-COLUMN($J$5)-$G12,$I12)=0,TRUE,FALSE),$J12*U$2,0)</f>
        <v>0</v>
      </c>
      <c r="V12" s="126">
        <f t="array" ref="V12">IF(_xlfn.SWITCH(TRUE,COLUMN()-COLUMN($J$5)-$G12&lt;0,FALSE,MOD(COLUMN()-COLUMN($J$5)-$G12,$I12)=0,TRUE,FALSE),$J12*V$2,0)</f>
        <v>0</v>
      </c>
      <c r="W12" s="126">
        <f t="array" ref="W12">IF(_xlfn.SWITCH(TRUE,COLUMN()-COLUMN($J$5)-$G12&lt;0,FALSE,MOD(COLUMN()-COLUMN($J$5)-$G12,$I12)=0,TRUE,FALSE),$J12*W$2,0)</f>
        <v>0</v>
      </c>
      <c r="X12" s="126">
        <f t="array" ref="X12">IF(_xlfn.SWITCH(TRUE,COLUMN()-COLUMN($J$5)-$G12&lt;0,FALSE,MOD(COLUMN()-COLUMN($J$5)-$G12,$I12)=0,TRUE,FALSE),$J12*X$2,0)</f>
        <v>0</v>
      </c>
      <c r="Y12" s="126">
        <f t="array" ref="Y12">IF(_xlfn.SWITCH(TRUE,COLUMN()-COLUMN($J$5)-$G12&lt;0,FALSE,MOD(COLUMN()-COLUMN($J$5)-$G12,$I12)=0,TRUE,FALSE),$J12*Y$2,0)</f>
        <v>0</v>
      </c>
      <c r="Z12" s="126">
        <f t="array" ref="Z12">IF(_xlfn.SWITCH(TRUE,COLUMN()-COLUMN($J$5)-$G12&lt;0,FALSE,MOD(COLUMN()-COLUMN($J$5)-$G12,$I12)=0,TRUE,FALSE),$J12*Z$2,0)</f>
        <v>0</v>
      </c>
      <c r="AA12" s="126">
        <f t="array" ref="AA12">IF(_xlfn.SWITCH(TRUE,COLUMN()-COLUMN($J$5)-$G12&lt;0,FALSE,MOD(COLUMN()-COLUMN($J$5)-$G12,$I12)=0,TRUE,FALSE),$J12*AA$2,0)</f>
        <v>1438355.9502077464</v>
      </c>
      <c r="AB12" s="126">
        <f t="array" ref="AB12">IF(_xlfn.SWITCH(TRUE,COLUMN()-COLUMN($J$5)-$G12&lt;0,FALSE,MOD(COLUMN()-COLUMN($J$5)-$G12,$I12)=0,TRUE,FALSE),$J12*AB$2,0)</f>
        <v>0</v>
      </c>
      <c r="AC12" s="126">
        <f t="array" ref="AC12">IF(_xlfn.SWITCH(TRUE,COLUMN()-COLUMN($J$5)-$G12&lt;0,FALSE,MOD(COLUMN()-COLUMN($J$5)-$G12,$I12)=0,TRUE,FALSE),$J12*AC$2,0)</f>
        <v>0</v>
      </c>
      <c r="AD12" s="126">
        <f t="array" ref="AD12">IF(_xlfn.SWITCH(TRUE,COLUMN()-COLUMN($J$5)-$G12&lt;0,FALSE,MOD(COLUMN()-COLUMN($J$5)-$G12,$I12)=0,TRUE,FALSE),$J12*AD$2,0)</f>
        <v>0</v>
      </c>
      <c r="AE12" s="127">
        <f t="shared" si="3"/>
        <v>2361581.9014577465</v>
      </c>
    </row>
    <row r="13" spans="1:31" s="128" customFormat="1" ht="30" outlineLevel="2">
      <c r="A13" s="122" t="s">
        <v>943</v>
      </c>
      <c r="B13" s="141" t="s">
        <v>1120</v>
      </c>
      <c r="C13" s="252" t="s">
        <v>1106</v>
      </c>
      <c r="D13" s="252" t="s">
        <v>1113</v>
      </c>
      <c r="E13" s="469" t="s">
        <v>1121</v>
      </c>
      <c r="F13" s="125" t="s">
        <v>983</v>
      </c>
      <c r="G13" s="122">
        <f t="shared" si="2"/>
        <v>2</v>
      </c>
      <c r="H13" s="125">
        <v>2026</v>
      </c>
      <c r="I13" s="125">
        <v>10</v>
      </c>
      <c r="J13" s="415">
        <f>Costs!P11</f>
        <v>272538</v>
      </c>
      <c r="K13" s="419">
        <f t="array" ref="K13">IF(_xlfn.SWITCH(TRUE,COLUMN()-COLUMN($J$5)-$G13&lt;0,FALSE,MOD(COLUMN()-COLUMN($J$5)-$G13,$I13)=0,TRUE,FALSE),$J13*K$2,0)</f>
        <v>0</v>
      </c>
      <c r="L13" s="126">
        <f t="array" ref="L13">IF(_xlfn.SWITCH(TRUE,COLUMN()-COLUMN($J$5)-$G13&lt;0,FALSE,MOD(COLUMN()-COLUMN($J$5)-$G13,$I13)=0,TRUE,FALSE),$J13*L$2,0)</f>
        <v>290539.1349</v>
      </c>
      <c r="M13" s="126">
        <f t="array" ref="M13">IF(_xlfn.SWITCH(TRUE,COLUMN()-COLUMN($J$5)-$G13&lt;0,FALSE,MOD(COLUMN()-COLUMN($J$5)-$G13,$I13)=0,TRUE,FALSE),$J13*M$2,0)</f>
        <v>0</v>
      </c>
      <c r="N13" s="126">
        <f t="array" ref="N13">IF(_xlfn.SWITCH(TRUE,COLUMN()-COLUMN($J$5)-$G13&lt;0,FALSE,MOD(COLUMN()-COLUMN($J$5)-$G13,$I13)=0,TRUE,FALSE),$J13*N$2,0)</f>
        <v>0</v>
      </c>
      <c r="O13" s="126">
        <f t="array" ref="O13">IF(_xlfn.SWITCH(TRUE,COLUMN()-COLUMN($J$5)-$G13&lt;0,FALSE,MOD(COLUMN()-COLUMN($J$5)-$G13,$I13)=0,TRUE,FALSE),$J13*O$2,0)</f>
        <v>0</v>
      </c>
      <c r="P13" s="126">
        <f t="array" ref="P13">IF(_xlfn.SWITCH(TRUE,COLUMN()-COLUMN($J$5)-$G13&lt;0,FALSE,MOD(COLUMN()-COLUMN($J$5)-$G13,$I13)=0,TRUE,FALSE),$J13*P$2,0)</f>
        <v>0</v>
      </c>
      <c r="Q13" s="126">
        <f t="array" ref="Q13">IF(_xlfn.SWITCH(TRUE,COLUMN()-COLUMN($J$5)-$G13&lt;0,FALSE,MOD(COLUMN()-COLUMN($J$5)-$G13,$I13)=0,TRUE,FALSE),$J13*Q$2,0)</f>
        <v>0</v>
      </c>
      <c r="R13" s="126">
        <f t="array" ref="R13">IF(_xlfn.SWITCH(TRUE,COLUMN()-COLUMN($J$5)-$G13&lt;0,FALSE,MOD(COLUMN()-COLUMN($J$5)-$G13,$I13)=0,TRUE,FALSE),$J13*R$2,0)</f>
        <v>0</v>
      </c>
      <c r="S13" s="126">
        <f t="array" ref="S13">IF(_xlfn.SWITCH(TRUE,COLUMN()-COLUMN($J$5)-$G13&lt;0,FALSE,MOD(COLUMN()-COLUMN($J$5)-$G13,$I13)=0,TRUE,FALSE),$J13*S$2,0)</f>
        <v>0</v>
      </c>
      <c r="T13" s="126">
        <f t="array" ref="T13">IF(_xlfn.SWITCH(TRUE,COLUMN()-COLUMN($J$5)-$G13&lt;0,FALSE,MOD(COLUMN()-COLUMN($J$5)-$G13,$I13)=0,TRUE,FALSE),$J13*T$2,0)</f>
        <v>0</v>
      </c>
      <c r="U13" s="126">
        <f t="array" ref="U13">IF(_xlfn.SWITCH(TRUE,COLUMN()-COLUMN($J$5)-$G13&lt;0,FALSE,MOD(COLUMN()-COLUMN($J$5)-$G13,$I13)=0,TRUE,FALSE),$J13*U$2,0)</f>
        <v>0</v>
      </c>
      <c r="V13" s="126">
        <f t="array" ref="V13">IF(_xlfn.SWITCH(TRUE,COLUMN()-COLUMN($J$5)-$G13&lt;0,FALSE,MOD(COLUMN()-COLUMN($J$5)-$G13,$I13)=0,TRUE,FALSE),$J13*V$2,0)</f>
        <v>390460.30223258148</v>
      </c>
      <c r="W13" s="126">
        <f t="array" ref="W13">IF(_xlfn.SWITCH(TRUE,COLUMN()-COLUMN($J$5)-$G13&lt;0,FALSE,MOD(COLUMN()-COLUMN($J$5)-$G13,$I13)=0,TRUE,FALSE),$J13*W$2,0)</f>
        <v>0</v>
      </c>
      <c r="X13" s="126">
        <f t="array" ref="X13">IF(_xlfn.SWITCH(TRUE,COLUMN()-COLUMN($J$5)-$G13&lt;0,FALSE,MOD(COLUMN()-COLUMN($J$5)-$G13,$I13)=0,TRUE,FALSE),$J13*X$2,0)</f>
        <v>0</v>
      </c>
      <c r="Y13" s="126">
        <f t="array" ref="Y13">IF(_xlfn.SWITCH(TRUE,COLUMN()-COLUMN($J$5)-$G13&lt;0,FALSE,MOD(COLUMN()-COLUMN($J$5)-$G13,$I13)=0,TRUE,FALSE),$J13*Y$2,0)</f>
        <v>0</v>
      </c>
      <c r="Z13" s="126">
        <f t="array" ref="Z13">IF(_xlfn.SWITCH(TRUE,COLUMN()-COLUMN($J$5)-$G13&lt;0,FALSE,MOD(COLUMN()-COLUMN($J$5)-$G13,$I13)=0,TRUE,FALSE),$J13*Z$2,0)</f>
        <v>0</v>
      </c>
      <c r="AA13" s="126">
        <f t="array" ref="AA13">IF(_xlfn.SWITCH(TRUE,COLUMN()-COLUMN($J$5)-$G13&lt;0,FALSE,MOD(COLUMN()-COLUMN($J$5)-$G13,$I13)=0,TRUE,FALSE),$J13*AA$2,0)</f>
        <v>0</v>
      </c>
      <c r="AB13" s="126">
        <f t="array" ref="AB13">IF(_xlfn.SWITCH(TRUE,COLUMN()-COLUMN($J$5)-$G13&lt;0,FALSE,MOD(COLUMN()-COLUMN($J$5)-$G13,$I13)=0,TRUE,FALSE),$J13*AB$2,0)</f>
        <v>0</v>
      </c>
      <c r="AC13" s="126">
        <f t="array" ref="AC13">IF(_xlfn.SWITCH(TRUE,COLUMN()-COLUMN($J$5)-$G13&lt;0,FALSE,MOD(COLUMN()-COLUMN($J$5)-$G13,$I13)=0,TRUE,FALSE),$J13*AC$2,0)</f>
        <v>0</v>
      </c>
      <c r="AD13" s="126">
        <f t="array" ref="AD13">IF(_xlfn.SWITCH(TRUE,COLUMN()-COLUMN($J$5)-$G13&lt;0,FALSE,MOD(COLUMN()-COLUMN($J$5)-$G13,$I13)=0,TRUE,FALSE),$J13*AD$2,0)</f>
        <v>0</v>
      </c>
      <c r="AE13" s="127">
        <f t="shared" si="3"/>
        <v>680999.43713258149</v>
      </c>
    </row>
    <row r="14" spans="1:31" s="128" customFormat="1" ht="45" outlineLevel="2">
      <c r="A14" s="122" t="s">
        <v>943</v>
      </c>
      <c r="B14" s="141" t="s">
        <v>1122</v>
      </c>
      <c r="C14" s="252" t="s">
        <v>1106</v>
      </c>
      <c r="D14" s="252" t="s">
        <v>1113</v>
      </c>
      <c r="E14" s="469" t="s">
        <v>1124</v>
      </c>
      <c r="F14" s="125" t="s">
        <v>983</v>
      </c>
      <c r="G14" s="122">
        <f t="shared" si="2"/>
        <v>2</v>
      </c>
      <c r="H14" s="125">
        <v>2026</v>
      </c>
      <c r="I14" s="125">
        <v>10</v>
      </c>
      <c r="J14" s="415">
        <f>Costs!P12</f>
        <v>44415</v>
      </c>
      <c r="K14" s="419">
        <f t="array" ref="K14">IF(_xlfn.SWITCH(TRUE,COLUMN()-COLUMN($J$5)-$G14&lt;0,FALSE,MOD(COLUMN()-COLUMN($J$5)-$G14,$I14)=0,TRUE,FALSE),$J14*K$2,0)</f>
        <v>0</v>
      </c>
      <c r="L14" s="126">
        <f t="array" ref="L14">IF(_xlfn.SWITCH(TRUE,COLUMN()-COLUMN($J$5)-$G14&lt;0,FALSE,MOD(COLUMN()-COLUMN($J$5)-$G14,$I14)=0,TRUE,FALSE),$J14*L$2,0)</f>
        <v>47348.61075</v>
      </c>
      <c r="M14" s="126">
        <f t="array" ref="M14">IF(_xlfn.SWITCH(TRUE,COLUMN()-COLUMN($J$5)-$G14&lt;0,FALSE,MOD(COLUMN()-COLUMN($J$5)-$G14,$I14)=0,TRUE,FALSE),$J14*M$2,0)</f>
        <v>0</v>
      </c>
      <c r="N14" s="126">
        <f t="array" ref="N14">IF(_xlfn.SWITCH(TRUE,COLUMN()-COLUMN($J$5)-$G14&lt;0,FALSE,MOD(COLUMN()-COLUMN($J$5)-$G14,$I14)=0,TRUE,FALSE),$J14*N$2,0)</f>
        <v>0</v>
      </c>
      <c r="O14" s="126">
        <f t="array" ref="O14">IF(_xlfn.SWITCH(TRUE,COLUMN()-COLUMN($J$5)-$G14&lt;0,FALSE,MOD(COLUMN()-COLUMN($J$5)-$G14,$I14)=0,TRUE,FALSE),$J14*O$2,0)</f>
        <v>0</v>
      </c>
      <c r="P14" s="126">
        <f t="array" ref="P14">IF(_xlfn.SWITCH(TRUE,COLUMN()-COLUMN($J$5)-$G14&lt;0,FALSE,MOD(COLUMN()-COLUMN($J$5)-$G14,$I14)=0,TRUE,FALSE),$J14*P$2,0)</f>
        <v>0</v>
      </c>
      <c r="Q14" s="126">
        <f t="array" ref="Q14">IF(_xlfn.SWITCH(TRUE,COLUMN()-COLUMN($J$5)-$G14&lt;0,FALSE,MOD(COLUMN()-COLUMN($J$5)-$G14,$I14)=0,TRUE,FALSE),$J14*Q$2,0)</f>
        <v>0</v>
      </c>
      <c r="R14" s="126">
        <f t="array" ref="R14">IF(_xlfn.SWITCH(TRUE,COLUMN()-COLUMN($J$5)-$G14&lt;0,FALSE,MOD(COLUMN()-COLUMN($J$5)-$G14,$I14)=0,TRUE,FALSE),$J14*R$2,0)</f>
        <v>0</v>
      </c>
      <c r="S14" s="126">
        <f t="array" ref="S14">IF(_xlfn.SWITCH(TRUE,COLUMN()-COLUMN($J$5)-$G14&lt;0,FALSE,MOD(COLUMN()-COLUMN($J$5)-$G14,$I14)=0,TRUE,FALSE),$J14*S$2,0)</f>
        <v>0</v>
      </c>
      <c r="T14" s="126">
        <f t="array" ref="T14">IF(_xlfn.SWITCH(TRUE,COLUMN()-COLUMN($J$5)-$G14&lt;0,FALSE,MOD(COLUMN()-COLUMN($J$5)-$G14,$I14)=0,TRUE,FALSE),$J14*T$2,0)</f>
        <v>0</v>
      </c>
      <c r="U14" s="126">
        <f t="array" ref="U14">IF(_xlfn.SWITCH(TRUE,COLUMN()-COLUMN($J$5)-$G14&lt;0,FALSE,MOD(COLUMN()-COLUMN($J$5)-$G14,$I14)=0,TRUE,FALSE),$J14*U$2,0)</f>
        <v>0</v>
      </c>
      <c r="V14" s="126">
        <f t="array" ref="V14">IF(_xlfn.SWITCH(TRUE,COLUMN()-COLUMN($J$5)-$G14&lt;0,FALSE,MOD(COLUMN()-COLUMN($J$5)-$G14,$I14)=0,TRUE,FALSE),$J14*V$2,0)</f>
        <v>63632.573526114182</v>
      </c>
      <c r="W14" s="126">
        <f t="array" ref="W14">IF(_xlfn.SWITCH(TRUE,COLUMN()-COLUMN($J$5)-$G14&lt;0,FALSE,MOD(COLUMN()-COLUMN($J$5)-$G14,$I14)=0,TRUE,FALSE),$J14*W$2,0)</f>
        <v>0</v>
      </c>
      <c r="X14" s="126">
        <f t="array" ref="X14">IF(_xlfn.SWITCH(TRUE,COLUMN()-COLUMN($J$5)-$G14&lt;0,FALSE,MOD(COLUMN()-COLUMN($J$5)-$G14,$I14)=0,TRUE,FALSE),$J14*X$2,0)</f>
        <v>0</v>
      </c>
      <c r="Y14" s="126">
        <f t="array" ref="Y14">IF(_xlfn.SWITCH(TRUE,COLUMN()-COLUMN($J$5)-$G14&lt;0,FALSE,MOD(COLUMN()-COLUMN($J$5)-$G14,$I14)=0,TRUE,FALSE),$J14*Y$2,0)</f>
        <v>0</v>
      </c>
      <c r="Z14" s="126">
        <f t="array" ref="Z14">IF(_xlfn.SWITCH(TRUE,COLUMN()-COLUMN($J$5)-$G14&lt;0,FALSE,MOD(COLUMN()-COLUMN($J$5)-$G14,$I14)=0,TRUE,FALSE),$J14*Z$2,0)</f>
        <v>0</v>
      </c>
      <c r="AA14" s="126">
        <f t="array" ref="AA14">IF(_xlfn.SWITCH(TRUE,COLUMN()-COLUMN($J$5)-$G14&lt;0,FALSE,MOD(COLUMN()-COLUMN($J$5)-$G14,$I14)=0,TRUE,FALSE),$J14*AA$2,0)</f>
        <v>0</v>
      </c>
      <c r="AB14" s="126">
        <f t="array" ref="AB14">IF(_xlfn.SWITCH(TRUE,COLUMN()-COLUMN($J$5)-$G14&lt;0,FALSE,MOD(COLUMN()-COLUMN($J$5)-$G14,$I14)=0,TRUE,FALSE),$J14*AB$2,0)</f>
        <v>0</v>
      </c>
      <c r="AC14" s="126">
        <f t="array" ref="AC14">IF(_xlfn.SWITCH(TRUE,COLUMN()-COLUMN($J$5)-$G14&lt;0,FALSE,MOD(COLUMN()-COLUMN($J$5)-$G14,$I14)=0,TRUE,FALSE),$J14*AC$2,0)</f>
        <v>0</v>
      </c>
      <c r="AD14" s="126">
        <f t="array" ref="AD14">IF(_xlfn.SWITCH(TRUE,COLUMN()-COLUMN($J$5)-$G14&lt;0,FALSE,MOD(COLUMN()-COLUMN($J$5)-$G14,$I14)=0,TRUE,FALSE),$J14*AD$2,0)</f>
        <v>0</v>
      </c>
      <c r="AE14" s="127">
        <f t="shared" si="3"/>
        <v>110981.18427611419</v>
      </c>
    </row>
    <row r="15" spans="1:31" s="128" customFormat="1" ht="30" outlineLevel="2">
      <c r="A15" s="122" t="s">
        <v>943</v>
      </c>
      <c r="B15" s="141" t="s">
        <v>1125</v>
      </c>
      <c r="C15" s="252" t="s">
        <v>1106</v>
      </c>
      <c r="D15" s="252" t="s">
        <v>1126</v>
      </c>
      <c r="E15" s="469" t="s">
        <v>1127</v>
      </c>
      <c r="F15" s="125" t="s">
        <v>984</v>
      </c>
      <c r="G15" s="122">
        <f t="shared" si="2"/>
        <v>5</v>
      </c>
      <c r="H15" s="125">
        <v>2029</v>
      </c>
      <c r="I15" s="125">
        <v>5</v>
      </c>
      <c r="J15" s="415">
        <f>Costs!P13</f>
        <v>67500</v>
      </c>
      <c r="K15" s="419">
        <f t="array" ref="K15">IF(_xlfn.SWITCH(TRUE,COLUMN()-COLUMN($J$5)-$G15&lt;0,FALSE,MOD(COLUMN()-COLUMN($J$5)-$G15,$I15)=0,TRUE,FALSE),$J15*K$2,0)</f>
        <v>0</v>
      </c>
      <c r="L15" s="126">
        <f t="array" ref="L15">IF(_xlfn.SWITCH(TRUE,COLUMN()-COLUMN($J$5)-$G15&lt;0,FALSE,MOD(COLUMN()-COLUMN($J$5)-$G15,$I15)=0,TRUE,FALSE),$J15*L$2,0)</f>
        <v>0</v>
      </c>
      <c r="M15" s="126">
        <f t="array" ref="M15">IF(_xlfn.SWITCH(TRUE,COLUMN()-COLUMN($J$5)-$G15&lt;0,FALSE,MOD(COLUMN()-COLUMN($J$5)-$G15,$I15)=0,TRUE,FALSE),$J15*M$2,0)</f>
        <v>0</v>
      </c>
      <c r="N15" s="126">
        <f t="array" ref="N15">IF(_xlfn.SWITCH(TRUE,COLUMN()-COLUMN($J$5)-$G15&lt;0,FALSE,MOD(COLUMN()-COLUMN($J$5)-$G15,$I15)=0,TRUE,FALSE),$J15*N$2,0)</f>
        <v>0</v>
      </c>
      <c r="O15" s="126">
        <f t="array" ref="O15">IF(_xlfn.SWITCH(TRUE,COLUMN()-COLUMN($J$5)-$G15&lt;0,FALSE,MOD(COLUMN()-COLUMN($J$5)-$G15,$I15)=0,TRUE,FALSE),$J15*O$2,0)</f>
        <v>78630.859238625009</v>
      </c>
      <c r="P15" s="126">
        <f t="array" ref="P15">IF(_xlfn.SWITCH(TRUE,COLUMN()-COLUMN($J$5)-$G15&lt;0,FALSE,MOD(COLUMN()-COLUMN($J$5)-$G15,$I15)=0,TRUE,FALSE),$J15*P$2,0)</f>
        <v>0</v>
      </c>
      <c r="Q15" s="126">
        <f t="array" ref="Q15">IF(_xlfn.SWITCH(TRUE,COLUMN()-COLUMN($J$5)-$G15&lt;0,FALSE,MOD(COLUMN()-COLUMN($J$5)-$G15,$I15)=0,TRUE,FALSE),$J15*Q$2,0)</f>
        <v>0</v>
      </c>
      <c r="R15" s="126">
        <f t="array" ref="R15">IF(_xlfn.SWITCH(TRUE,COLUMN()-COLUMN($J$5)-$G15&lt;0,FALSE,MOD(COLUMN()-COLUMN($J$5)-$G15,$I15)=0,TRUE,FALSE),$J15*R$2,0)</f>
        <v>0</v>
      </c>
      <c r="S15" s="126">
        <f t="array" ref="S15">IF(_xlfn.SWITCH(TRUE,COLUMN()-COLUMN($J$5)-$G15&lt;0,FALSE,MOD(COLUMN()-COLUMN($J$5)-$G15,$I15)=0,TRUE,FALSE),$J15*S$2,0)</f>
        <v>0</v>
      </c>
      <c r="T15" s="126">
        <f t="array" ref="T15">IF(_xlfn.SWITCH(TRUE,COLUMN()-COLUMN($J$5)-$G15&lt;0,FALSE,MOD(COLUMN()-COLUMN($J$5)-$G15,$I15)=0,TRUE,FALSE),$J15*T$2,0)</f>
        <v>91154.716555270614</v>
      </c>
      <c r="U15" s="126">
        <f t="array" ref="U15">IF(_xlfn.SWITCH(TRUE,COLUMN()-COLUMN($J$5)-$G15&lt;0,FALSE,MOD(COLUMN()-COLUMN($J$5)-$G15,$I15)=0,TRUE,FALSE),$J15*U$2,0)</f>
        <v>0</v>
      </c>
      <c r="V15" s="126">
        <f t="array" ref="V15">IF(_xlfn.SWITCH(TRUE,COLUMN()-COLUMN($J$5)-$G15&lt;0,FALSE,MOD(COLUMN()-COLUMN($J$5)-$G15,$I15)=0,TRUE,FALSE),$J15*V$2,0)</f>
        <v>0</v>
      </c>
      <c r="W15" s="126">
        <f t="array" ref="W15">IF(_xlfn.SWITCH(TRUE,COLUMN()-COLUMN($J$5)-$G15&lt;0,FALSE,MOD(COLUMN()-COLUMN($J$5)-$G15,$I15)=0,TRUE,FALSE),$J15*W$2,0)</f>
        <v>0</v>
      </c>
      <c r="X15" s="126">
        <f t="array" ref="X15">IF(_xlfn.SWITCH(TRUE,COLUMN()-COLUMN($J$5)-$G15&lt;0,FALSE,MOD(COLUMN()-COLUMN($J$5)-$G15,$I15)=0,TRUE,FALSE),$J15*X$2,0)</f>
        <v>0</v>
      </c>
      <c r="Y15" s="126">
        <f t="array" ref="Y15">IF(_xlfn.SWITCH(TRUE,COLUMN()-COLUMN($J$5)-$G15&lt;0,FALSE,MOD(COLUMN()-COLUMN($J$5)-$G15,$I15)=0,TRUE,FALSE),$J15*Y$2,0)</f>
        <v>105673.29965269023</v>
      </c>
      <c r="Z15" s="126">
        <f t="array" ref="Z15">IF(_xlfn.SWITCH(TRUE,COLUMN()-COLUMN($J$5)-$G15&lt;0,FALSE,MOD(COLUMN()-COLUMN($J$5)-$G15,$I15)=0,TRUE,FALSE),$J15*Z$2,0)</f>
        <v>0</v>
      </c>
      <c r="AA15" s="126">
        <f t="array" ref="AA15">IF(_xlfn.SWITCH(TRUE,COLUMN()-COLUMN($J$5)-$G15&lt;0,FALSE,MOD(COLUMN()-COLUMN($J$5)-$G15,$I15)=0,TRUE,FALSE),$J15*AA$2,0)</f>
        <v>0</v>
      </c>
      <c r="AB15" s="126">
        <f t="array" ref="AB15">IF(_xlfn.SWITCH(TRUE,COLUMN()-COLUMN($J$5)-$G15&lt;0,FALSE,MOD(COLUMN()-COLUMN($J$5)-$G15,$I15)=0,TRUE,FALSE),$J15*AB$2,0)</f>
        <v>0</v>
      </c>
      <c r="AC15" s="126">
        <f t="array" ref="AC15">IF(_xlfn.SWITCH(TRUE,COLUMN()-COLUMN($J$5)-$G15&lt;0,FALSE,MOD(COLUMN()-COLUMN($J$5)-$G15,$I15)=0,TRUE,FALSE),$J15*AC$2,0)</f>
        <v>0</v>
      </c>
      <c r="AD15" s="126">
        <f t="array" ref="AD15">IF(_xlfn.SWITCH(TRUE,COLUMN()-COLUMN($J$5)-$G15&lt;0,FALSE,MOD(COLUMN()-COLUMN($J$5)-$G15,$I15)=0,TRUE,FALSE),$J15*AD$2,0)</f>
        <v>122504.31663309899</v>
      </c>
      <c r="AE15" s="127">
        <f t="shared" si="3"/>
        <v>397963.19207968487</v>
      </c>
    </row>
    <row r="16" spans="1:31" s="128" customFormat="1" ht="30" outlineLevel="2">
      <c r="A16" s="122" t="s">
        <v>943</v>
      </c>
      <c r="B16" s="141" t="s">
        <v>44</v>
      </c>
      <c r="C16" s="252" t="s">
        <v>1106</v>
      </c>
      <c r="D16" s="252" t="s">
        <v>1113</v>
      </c>
      <c r="E16" s="469" t="s">
        <v>1128</v>
      </c>
      <c r="F16" s="125" t="s">
        <v>984</v>
      </c>
      <c r="G16" s="122">
        <f t="shared" si="2"/>
        <v>5</v>
      </c>
      <c r="H16" s="125">
        <v>2029</v>
      </c>
      <c r="I16" s="125">
        <v>10</v>
      </c>
      <c r="J16" s="415">
        <f>Costs!P14</f>
        <v>6959587.5</v>
      </c>
      <c r="K16" s="419">
        <f t="array" ref="K16">IF(_xlfn.SWITCH(TRUE,COLUMN()-COLUMN($J$5)-$G16&lt;0,FALSE,MOD(COLUMN()-COLUMN($J$5)-$G16,$I16)=0,TRUE,FALSE),$J16*K$2,0)</f>
        <v>0</v>
      </c>
      <c r="L16" s="126">
        <f t="array" ref="L16">IF(_xlfn.SWITCH(TRUE,COLUMN()-COLUMN($J$5)-$G16&lt;0,FALSE,MOD(COLUMN()-COLUMN($J$5)-$G16,$I16)=0,TRUE,FALSE),$J16*L$2,0)</f>
        <v>0</v>
      </c>
      <c r="M16" s="126">
        <f t="array" ref="M16">IF(_xlfn.SWITCH(TRUE,COLUMN()-COLUMN($J$5)-$G16&lt;0,FALSE,MOD(COLUMN()-COLUMN($J$5)-$G16,$I16)=0,TRUE,FALSE),$J16*M$2,0)</f>
        <v>0</v>
      </c>
      <c r="N16" s="126">
        <f t="array" ref="N16">IF(_xlfn.SWITCH(TRUE,COLUMN()-COLUMN($J$5)-$G16&lt;0,FALSE,MOD(COLUMN()-COLUMN($J$5)-$G16,$I16)=0,TRUE,FALSE),$J16*N$2,0)</f>
        <v>0</v>
      </c>
      <c r="O16" s="126">
        <f t="array" ref="O16">IF(_xlfn.SWITCH(TRUE,COLUMN()-COLUMN($J$5)-$G16&lt;0,FALSE,MOD(COLUMN()-COLUMN($J$5)-$G16,$I16)=0,TRUE,FALSE),$J16*O$2,0)</f>
        <v>8107234.7417984307</v>
      </c>
      <c r="P16" s="126">
        <f t="array" ref="P16">IF(_xlfn.SWITCH(TRUE,COLUMN()-COLUMN($J$5)-$G16&lt;0,FALSE,MOD(COLUMN()-COLUMN($J$5)-$G16,$I16)=0,TRUE,FALSE),$J16*P$2,0)</f>
        <v>0</v>
      </c>
      <c r="Q16" s="126">
        <f t="array" ref="Q16">IF(_xlfn.SWITCH(TRUE,COLUMN()-COLUMN($J$5)-$G16&lt;0,FALSE,MOD(COLUMN()-COLUMN($J$5)-$G16,$I16)=0,TRUE,FALSE),$J16*Q$2,0)</f>
        <v>0</v>
      </c>
      <c r="R16" s="126">
        <f t="array" ref="R16">IF(_xlfn.SWITCH(TRUE,COLUMN()-COLUMN($J$5)-$G16&lt;0,FALSE,MOD(COLUMN()-COLUMN($J$5)-$G16,$I16)=0,TRUE,FALSE),$J16*R$2,0)</f>
        <v>0</v>
      </c>
      <c r="S16" s="126">
        <f t="array" ref="S16">IF(_xlfn.SWITCH(TRUE,COLUMN()-COLUMN($J$5)-$G16&lt;0,FALSE,MOD(COLUMN()-COLUMN($J$5)-$G16,$I16)=0,TRUE,FALSE),$J16*S$2,0)</f>
        <v>0</v>
      </c>
      <c r="T16" s="126">
        <f t="array" ref="T16">IF(_xlfn.SWITCH(TRUE,COLUMN()-COLUMN($J$5)-$G16&lt;0,FALSE,MOD(COLUMN()-COLUMN($J$5)-$G16,$I16)=0,TRUE,FALSE),$J16*T$2,0)</f>
        <v>0</v>
      </c>
      <c r="U16" s="126">
        <f t="array" ref="U16">IF(_xlfn.SWITCH(TRUE,COLUMN()-COLUMN($J$5)-$G16&lt;0,FALSE,MOD(COLUMN()-COLUMN($J$5)-$G16,$I16)=0,TRUE,FALSE),$J16*U$2,0)</f>
        <v>0</v>
      </c>
      <c r="V16" s="126">
        <f t="array" ref="V16">IF(_xlfn.SWITCH(TRUE,COLUMN()-COLUMN($J$5)-$G16&lt;0,FALSE,MOD(COLUMN()-COLUMN($J$5)-$G16,$I16)=0,TRUE,FALSE),$J16*V$2,0)</f>
        <v>0</v>
      </c>
      <c r="W16" s="126">
        <f t="array" ref="W16">IF(_xlfn.SWITCH(TRUE,COLUMN()-COLUMN($J$5)-$G16&lt;0,FALSE,MOD(COLUMN()-COLUMN($J$5)-$G16,$I16)=0,TRUE,FALSE),$J16*W$2,0)</f>
        <v>0</v>
      </c>
      <c r="X16" s="126">
        <f t="array" ref="X16">IF(_xlfn.SWITCH(TRUE,COLUMN()-COLUMN($J$5)-$G16&lt;0,FALSE,MOD(COLUMN()-COLUMN($J$5)-$G16,$I16)=0,TRUE,FALSE),$J16*X$2,0)</f>
        <v>0</v>
      </c>
      <c r="Y16" s="126">
        <f t="array" ref="Y16">IF(_xlfn.SWITCH(TRUE,COLUMN()-COLUMN($J$5)-$G16&lt;0,FALSE,MOD(COLUMN()-COLUMN($J$5)-$G16,$I16)=0,TRUE,FALSE),$J16*Y$2,0)</f>
        <v>10895445.560690627</v>
      </c>
      <c r="Z16" s="126">
        <f t="array" ref="Z16">IF(_xlfn.SWITCH(TRUE,COLUMN()-COLUMN($J$5)-$G16&lt;0,FALSE,MOD(COLUMN()-COLUMN($J$5)-$G16,$I16)=0,TRUE,FALSE),$J16*Z$2,0)</f>
        <v>0</v>
      </c>
      <c r="AA16" s="126">
        <f t="array" ref="AA16">IF(_xlfn.SWITCH(TRUE,COLUMN()-COLUMN($J$5)-$G16&lt;0,FALSE,MOD(COLUMN()-COLUMN($J$5)-$G16,$I16)=0,TRUE,FALSE),$J16*AA$2,0)</f>
        <v>0</v>
      </c>
      <c r="AB16" s="126">
        <f t="array" ref="AB16">IF(_xlfn.SWITCH(TRUE,COLUMN()-COLUMN($J$5)-$G16&lt;0,FALSE,MOD(COLUMN()-COLUMN($J$5)-$G16,$I16)=0,TRUE,FALSE),$J16*AB$2,0)</f>
        <v>0</v>
      </c>
      <c r="AC16" s="126">
        <f t="array" ref="AC16">IF(_xlfn.SWITCH(TRUE,COLUMN()-COLUMN($J$5)-$G16&lt;0,FALSE,MOD(COLUMN()-COLUMN($J$5)-$G16,$I16)=0,TRUE,FALSE),$J16*AC$2,0)</f>
        <v>0</v>
      </c>
      <c r="AD16" s="126">
        <f t="array" ref="AD16">IF(_xlfn.SWITCH(TRUE,COLUMN()-COLUMN($J$5)-$G16&lt;0,FALSE,MOD(COLUMN()-COLUMN($J$5)-$G16,$I16)=0,TRUE,FALSE),$J16*AD$2,0)</f>
        <v>0</v>
      </c>
      <c r="AE16" s="127">
        <f t="shared" si="3"/>
        <v>19002680.302489057</v>
      </c>
    </row>
    <row r="17" spans="1:31" s="128" customFormat="1" ht="15" outlineLevel="2">
      <c r="A17" s="122" t="s">
        <v>943</v>
      </c>
      <c r="B17" s="141" t="s">
        <v>1129</v>
      </c>
      <c r="C17" s="252" t="s">
        <v>1106</v>
      </c>
      <c r="D17" s="252" t="s">
        <v>1130</v>
      </c>
      <c r="E17" s="469" t="s">
        <v>1129</v>
      </c>
      <c r="F17" s="125" t="s">
        <v>984</v>
      </c>
      <c r="G17" s="122">
        <f t="shared" si="2"/>
        <v>5</v>
      </c>
      <c r="H17" s="125">
        <v>2029</v>
      </c>
      <c r="I17" s="125">
        <v>15</v>
      </c>
      <c r="J17" s="415">
        <f>Costs!P15</f>
        <v>1215000</v>
      </c>
      <c r="K17" s="419">
        <f t="array" ref="K17">IF(_xlfn.SWITCH(TRUE,COLUMN()-COLUMN($J$5)-$G17&lt;0,FALSE,MOD(COLUMN()-COLUMN($J$5)-$G17,$I17)=0,TRUE,FALSE),$J17*K$2,0)</f>
        <v>0</v>
      </c>
      <c r="L17" s="126">
        <f t="array" ref="L17">IF(_xlfn.SWITCH(TRUE,COLUMN()-COLUMN($J$5)-$G17&lt;0,FALSE,MOD(COLUMN()-COLUMN($J$5)-$G17,$I17)=0,TRUE,FALSE),$J17*L$2,0)</f>
        <v>0</v>
      </c>
      <c r="M17" s="126">
        <f t="array" ref="M17">IF(_xlfn.SWITCH(TRUE,COLUMN()-COLUMN($J$5)-$G17&lt;0,FALSE,MOD(COLUMN()-COLUMN($J$5)-$G17,$I17)=0,TRUE,FALSE),$J17*M$2,0)</f>
        <v>0</v>
      </c>
      <c r="N17" s="126">
        <f t="array" ref="N17">IF(_xlfn.SWITCH(TRUE,COLUMN()-COLUMN($J$5)-$G17&lt;0,FALSE,MOD(COLUMN()-COLUMN($J$5)-$G17,$I17)=0,TRUE,FALSE),$J17*N$2,0)</f>
        <v>0</v>
      </c>
      <c r="O17" s="126">
        <f t="array" ref="O17">IF(_xlfn.SWITCH(TRUE,COLUMN()-COLUMN($J$5)-$G17&lt;0,FALSE,MOD(COLUMN()-COLUMN($J$5)-$G17,$I17)=0,TRUE,FALSE),$J17*O$2,0)</f>
        <v>1415355.46629525</v>
      </c>
      <c r="P17" s="126">
        <f t="array" ref="P17">IF(_xlfn.SWITCH(TRUE,COLUMN()-COLUMN($J$5)-$G17&lt;0,FALSE,MOD(COLUMN()-COLUMN($J$5)-$G17,$I17)=0,TRUE,FALSE),$J17*P$2,0)</f>
        <v>0</v>
      </c>
      <c r="Q17" s="126">
        <f t="array" ref="Q17">IF(_xlfn.SWITCH(TRUE,COLUMN()-COLUMN($J$5)-$G17&lt;0,FALSE,MOD(COLUMN()-COLUMN($J$5)-$G17,$I17)=0,TRUE,FALSE),$J17*Q$2,0)</f>
        <v>0</v>
      </c>
      <c r="R17" s="126">
        <f t="array" ref="R17">IF(_xlfn.SWITCH(TRUE,COLUMN()-COLUMN($J$5)-$G17&lt;0,FALSE,MOD(COLUMN()-COLUMN($J$5)-$G17,$I17)=0,TRUE,FALSE),$J17*R$2,0)</f>
        <v>0</v>
      </c>
      <c r="S17" s="126">
        <f t="array" ref="S17">IF(_xlfn.SWITCH(TRUE,COLUMN()-COLUMN($J$5)-$G17&lt;0,FALSE,MOD(COLUMN()-COLUMN($J$5)-$G17,$I17)=0,TRUE,FALSE),$J17*S$2,0)</f>
        <v>0</v>
      </c>
      <c r="T17" s="126">
        <f t="array" ref="T17">IF(_xlfn.SWITCH(TRUE,COLUMN()-COLUMN($J$5)-$G17&lt;0,FALSE,MOD(COLUMN()-COLUMN($J$5)-$G17,$I17)=0,TRUE,FALSE),$J17*T$2,0)</f>
        <v>0</v>
      </c>
      <c r="U17" s="126">
        <f t="array" ref="U17">IF(_xlfn.SWITCH(TRUE,COLUMN()-COLUMN($J$5)-$G17&lt;0,FALSE,MOD(COLUMN()-COLUMN($J$5)-$G17,$I17)=0,TRUE,FALSE),$J17*U$2,0)</f>
        <v>0</v>
      </c>
      <c r="V17" s="126">
        <f t="array" ref="V17">IF(_xlfn.SWITCH(TRUE,COLUMN()-COLUMN($J$5)-$G17&lt;0,FALSE,MOD(COLUMN()-COLUMN($J$5)-$G17,$I17)=0,TRUE,FALSE),$J17*V$2,0)</f>
        <v>0</v>
      </c>
      <c r="W17" s="126">
        <f t="array" ref="W17">IF(_xlfn.SWITCH(TRUE,COLUMN()-COLUMN($J$5)-$G17&lt;0,FALSE,MOD(COLUMN()-COLUMN($J$5)-$G17,$I17)=0,TRUE,FALSE),$J17*W$2,0)</f>
        <v>0</v>
      </c>
      <c r="X17" s="126">
        <f t="array" ref="X17">IF(_xlfn.SWITCH(TRUE,COLUMN()-COLUMN($J$5)-$G17&lt;0,FALSE,MOD(COLUMN()-COLUMN($J$5)-$G17,$I17)=0,TRUE,FALSE),$J17*X$2,0)</f>
        <v>0</v>
      </c>
      <c r="Y17" s="126">
        <f t="array" ref="Y17">IF(_xlfn.SWITCH(TRUE,COLUMN()-COLUMN($J$5)-$G17&lt;0,FALSE,MOD(COLUMN()-COLUMN($J$5)-$G17,$I17)=0,TRUE,FALSE),$J17*Y$2,0)</f>
        <v>0</v>
      </c>
      <c r="Z17" s="126">
        <f t="array" ref="Z17">IF(_xlfn.SWITCH(TRUE,COLUMN()-COLUMN($J$5)-$G17&lt;0,FALSE,MOD(COLUMN()-COLUMN($J$5)-$G17,$I17)=0,TRUE,FALSE),$J17*Z$2,0)</f>
        <v>0</v>
      </c>
      <c r="AA17" s="126">
        <f t="array" ref="AA17">IF(_xlfn.SWITCH(TRUE,COLUMN()-COLUMN($J$5)-$G17&lt;0,FALSE,MOD(COLUMN()-COLUMN($J$5)-$G17,$I17)=0,TRUE,FALSE),$J17*AA$2,0)</f>
        <v>0</v>
      </c>
      <c r="AB17" s="126">
        <f t="array" ref="AB17">IF(_xlfn.SWITCH(TRUE,COLUMN()-COLUMN($J$5)-$G17&lt;0,FALSE,MOD(COLUMN()-COLUMN($J$5)-$G17,$I17)=0,TRUE,FALSE),$J17*AB$2,0)</f>
        <v>0</v>
      </c>
      <c r="AC17" s="126">
        <f t="array" ref="AC17">IF(_xlfn.SWITCH(TRUE,COLUMN()-COLUMN($J$5)-$G17&lt;0,FALSE,MOD(COLUMN()-COLUMN($J$5)-$G17,$I17)=0,TRUE,FALSE),$J17*AC$2,0)</f>
        <v>0</v>
      </c>
      <c r="AD17" s="126">
        <f t="array" ref="AD17">IF(_xlfn.SWITCH(TRUE,COLUMN()-COLUMN($J$5)-$G17&lt;0,FALSE,MOD(COLUMN()-COLUMN($J$5)-$G17,$I17)=0,TRUE,FALSE),$J17*AD$2,0)</f>
        <v>2205077.6993957818</v>
      </c>
      <c r="AE17" s="127">
        <f t="shared" si="3"/>
        <v>3620433.1656910321</v>
      </c>
    </row>
    <row r="18" spans="1:31" s="128" customFormat="1" ht="15" outlineLevel="2">
      <c r="A18" s="122" t="s">
        <v>943</v>
      </c>
      <c r="B18" s="141" t="s">
        <v>1131</v>
      </c>
      <c r="C18" s="252" t="s">
        <v>1106</v>
      </c>
      <c r="D18" s="252" t="s">
        <v>1132</v>
      </c>
      <c r="E18" s="469" t="s">
        <v>1133</v>
      </c>
      <c r="F18" s="125" t="s">
        <v>984</v>
      </c>
      <c r="G18" s="122">
        <f t="shared" si="2"/>
        <v>5</v>
      </c>
      <c r="H18" s="125">
        <v>2029</v>
      </c>
      <c r="I18" s="125">
        <v>15</v>
      </c>
      <c r="J18" s="415">
        <f>Costs!P16</f>
        <v>20250</v>
      </c>
      <c r="K18" s="419">
        <f t="array" ref="K18">IF(_xlfn.SWITCH(TRUE,COLUMN()-COLUMN($J$5)-$G18&lt;0,FALSE,MOD(COLUMN()-COLUMN($J$5)-$G18,$I18)=0,TRUE,FALSE),$J18*K$2,0)</f>
        <v>0</v>
      </c>
      <c r="L18" s="126">
        <f t="array" ref="L18">IF(_xlfn.SWITCH(TRUE,COLUMN()-COLUMN($J$5)-$G18&lt;0,FALSE,MOD(COLUMN()-COLUMN($J$5)-$G18,$I18)=0,TRUE,FALSE),$J18*L$2,0)</f>
        <v>0</v>
      </c>
      <c r="M18" s="126">
        <f t="array" ref="M18">IF(_xlfn.SWITCH(TRUE,COLUMN()-COLUMN($J$5)-$G18&lt;0,FALSE,MOD(COLUMN()-COLUMN($J$5)-$G18,$I18)=0,TRUE,FALSE),$J18*M$2,0)</f>
        <v>0</v>
      </c>
      <c r="N18" s="126">
        <f t="array" ref="N18">IF(_xlfn.SWITCH(TRUE,COLUMN()-COLUMN($J$5)-$G18&lt;0,FALSE,MOD(COLUMN()-COLUMN($J$5)-$G18,$I18)=0,TRUE,FALSE),$J18*N$2,0)</f>
        <v>0</v>
      </c>
      <c r="O18" s="126">
        <f t="array" ref="O18">IF(_xlfn.SWITCH(TRUE,COLUMN()-COLUMN($J$5)-$G18&lt;0,FALSE,MOD(COLUMN()-COLUMN($J$5)-$G18,$I18)=0,TRUE,FALSE),$J18*O$2,0)</f>
        <v>23589.257771587501</v>
      </c>
      <c r="P18" s="126">
        <f t="array" ref="P18">IF(_xlfn.SWITCH(TRUE,COLUMN()-COLUMN($J$5)-$G18&lt;0,FALSE,MOD(COLUMN()-COLUMN($J$5)-$G18,$I18)=0,TRUE,FALSE),$J18*P$2,0)</f>
        <v>0</v>
      </c>
      <c r="Q18" s="126">
        <f t="array" ref="Q18">IF(_xlfn.SWITCH(TRUE,COLUMN()-COLUMN($J$5)-$G18&lt;0,FALSE,MOD(COLUMN()-COLUMN($J$5)-$G18,$I18)=0,TRUE,FALSE),$J18*Q$2,0)</f>
        <v>0</v>
      </c>
      <c r="R18" s="126">
        <f t="array" ref="R18">IF(_xlfn.SWITCH(TRUE,COLUMN()-COLUMN($J$5)-$G18&lt;0,FALSE,MOD(COLUMN()-COLUMN($J$5)-$G18,$I18)=0,TRUE,FALSE),$J18*R$2,0)</f>
        <v>0</v>
      </c>
      <c r="S18" s="126">
        <f t="array" ref="S18">IF(_xlfn.SWITCH(TRUE,COLUMN()-COLUMN($J$5)-$G18&lt;0,FALSE,MOD(COLUMN()-COLUMN($J$5)-$G18,$I18)=0,TRUE,FALSE),$J18*S$2,0)</f>
        <v>0</v>
      </c>
      <c r="T18" s="126">
        <f t="array" ref="T18">IF(_xlfn.SWITCH(TRUE,COLUMN()-COLUMN($J$5)-$G18&lt;0,FALSE,MOD(COLUMN()-COLUMN($J$5)-$G18,$I18)=0,TRUE,FALSE),$J18*T$2,0)</f>
        <v>0</v>
      </c>
      <c r="U18" s="126">
        <f t="array" ref="U18">IF(_xlfn.SWITCH(TRUE,COLUMN()-COLUMN($J$5)-$G18&lt;0,FALSE,MOD(COLUMN()-COLUMN($J$5)-$G18,$I18)=0,TRUE,FALSE),$J18*U$2,0)</f>
        <v>0</v>
      </c>
      <c r="V18" s="126">
        <f t="array" ref="V18">IF(_xlfn.SWITCH(TRUE,COLUMN()-COLUMN($J$5)-$G18&lt;0,FALSE,MOD(COLUMN()-COLUMN($J$5)-$G18,$I18)=0,TRUE,FALSE),$J18*V$2,0)</f>
        <v>0</v>
      </c>
      <c r="W18" s="126">
        <f t="array" ref="W18">IF(_xlfn.SWITCH(TRUE,COLUMN()-COLUMN($J$5)-$G18&lt;0,FALSE,MOD(COLUMN()-COLUMN($J$5)-$G18,$I18)=0,TRUE,FALSE),$J18*W$2,0)</f>
        <v>0</v>
      </c>
      <c r="X18" s="126">
        <f t="array" ref="X18">IF(_xlfn.SWITCH(TRUE,COLUMN()-COLUMN($J$5)-$G18&lt;0,FALSE,MOD(COLUMN()-COLUMN($J$5)-$G18,$I18)=0,TRUE,FALSE),$J18*X$2,0)</f>
        <v>0</v>
      </c>
      <c r="Y18" s="126">
        <f t="array" ref="Y18">IF(_xlfn.SWITCH(TRUE,COLUMN()-COLUMN($J$5)-$G18&lt;0,FALSE,MOD(COLUMN()-COLUMN($J$5)-$G18,$I18)=0,TRUE,FALSE),$J18*Y$2,0)</f>
        <v>0</v>
      </c>
      <c r="Z18" s="126">
        <f t="array" ref="Z18">IF(_xlfn.SWITCH(TRUE,COLUMN()-COLUMN($J$5)-$G18&lt;0,FALSE,MOD(COLUMN()-COLUMN($J$5)-$G18,$I18)=0,TRUE,FALSE),$J18*Z$2,0)</f>
        <v>0</v>
      </c>
      <c r="AA18" s="126">
        <f t="array" ref="AA18">IF(_xlfn.SWITCH(TRUE,COLUMN()-COLUMN($J$5)-$G18&lt;0,FALSE,MOD(COLUMN()-COLUMN($J$5)-$G18,$I18)=0,TRUE,FALSE),$J18*AA$2,0)</f>
        <v>0</v>
      </c>
      <c r="AB18" s="126">
        <f t="array" ref="AB18">IF(_xlfn.SWITCH(TRUE,COLUMN()-COLUMN($J$5)-$G18&lt;0,FALSE,MOD(COLUMN()-COLUMN($J$5)-$G18,$I18)=0,TRUE,FALSE),$J18*AB$2,0)</f>
        <v>0</v>
      </c>
      <c r="AC18" s="126">
        <f t="array" ref="AC18">IF(_xlfn.SWITCH(TRUE,COLUMN()-COLUMN($J$5)-$G18&lt;0,FALSE,MOD(COLUMN()-COLUMN($J$5)-$G18,$I18)=0,TRUE,FALSE),$J18*AC$2,0)</f>
        <v>0</v>
      </c>
      <c r="AD18" s="126">
        <f t="array" ref="AD18">IF(_xlfn.SWITCH(TRUE,COLUMN()-COLUMN($J$5)-$G18&lt;0,FALSE,MOD(COLUMN()-COLUMN($J$5)-$G18,$I18)=0,TRUE,FALSE),$J18*AD$2,0)</f>
        <v>36751.294989929702</v>
      </c>
      <c r="AE18" s="127">
        <f t="shared" si="3"/>
        <v>60340.552761517203</v>
      </c>
    </row>
    <row r="19" spans="1:31" s="128" customFormat="1" ht="15" outlineLevel="2">
      <c r="A19" s="122" t="s">
        <v>943</v>
      </c>
      <c r="B19" s="141" t="s">
        <v>1131</v>
      </c>
      <c r="C19" s="252" t="s">
        <v>1106</v>
      </c>
      <c r="D19" s="252" t="s">
        <v>1134</v>
      </c>
      <c r="E19" s="470" t="s">
        <v>1135</v>
      </c>
      <c r="F19" s="468" t="s">
        <v>984</v>
      </c>
      <c r="G19" s="122">
        <f t="shared" si="2"/>
        <v>5</v>
      </c>
      <c r="H19" s="468">
        <v>2029</v>
      </c>
      <c r="I19" s="468">
        <v>10</v>
      </c>
      <c r="J19" s="415">
        <f>Costs!P17</f>
        <v>67500</v>
      </c>
      <c r="K19" s="419">
        <f t="array" ref="K19">IF(_xlfn.SWITCH(TRUE,COLUMN()-COLUMN($J$5)-$G19&lt;0,FALSE,MOD(COLUMN()-COLUMN($J$5)-$G19,$I19)=0,TRUE,FALSE),$J19*K$2,0)</f>
        <v>0</v>
      </c>
      <c r="L19" s="126">
        <f t="array" ref="L19">IF(_xlfn.SWITCH(TRUE,COLUMN()-COLUMN($J$5)-$G19&lt;0,FALSE,MOD(COLUMN()-COLUMN($J$5)-$G19,$I19)=0,TRUE,FALSE),$J19*L$2,0)</f>
        <v>0</v>
      </c>
      <c r="M19" s="126">
        <f t="array" ref="M19">IF(_xlfn.SWITCH(TRUE,COLUMN()-COLUMN($J$5)-$G19&lt;0,FALSE,MOD(COLUMN()-COLUMN($J$5)-$G19,$I19)=0,TRUE,FALSE),$J19*M$2,0)</f>
        <v>0</v>
      </c>
      <c r="N19" s="126">
        <f t="array" ref="N19">IF(_xlfn.SWITCH(TRUE,COLUMN()-COLUMN($J$5)-$G19&lt;0,FALSE,MOD(COLUMN()-COLUMN($J$5)-$G19,$I19)=0,TRUE,FALSE),$J19*N$2,0)</f>
        <v>0</v>
      </c>
      <c r="O19" s="126">
        <f t="array" ref="O19">IF(_xlfn.SWITCH(TRUE,COLUMN()-COLUMN($J$5)-$G19&lt;0,FALSE,MOD(COLUMN()-COLUMN($J$5)-$G19,$I19)=0,TRUE,FALSE),$J19*O$2,0)</f>
        <v>78630.859238625009</v>
      </c>
      <c r="P19" s="126">
        <f t="array" ref="P19">IF(_xlfn.SWITCH(TRUE,COLUMN()-COLUMN($J$5)-$G19&lt;0,FALSE,MOD(COLUMN()-COLUMN($J$5)-$G19,$I19)=0,TRUE,FALSE),$J19*P$2,0)</f>
        <v>0</v>
      </c>
      <c r="Q19" s="126">
        <f t="array" ref="Q19">IF(_xlfn.SWITCH(TRUE,COLUMN()-COLUMN($J$5)-$G19&lt;0,FALSE,MOD(COLUMN()-COLUMN($J$5)-$G19,$I19)=0,TRUE,FALSE),$J19*Q$2,0)</f>
        <v>0</v>
      </c>
      <c r="R19" s="126">
        <f t="array" ref="R19">IF(_xlfn.SWITCH(TRUE,COLUMN()-COLUMN($J$5)-$G19&lt;0,FALSE,MOD(COLUMN()-COLUMN($J$5)-$G19,$I19)=0,TRUE,FALSE),$J19*R$2,0)</f>
        <v>0</v>
      </c>
      <c r="S19" s="126">
        <f t="array" ref="S19">IF(_xlfn.SWITCH(TRUE,COLUMN()-COLUMN($J$5)-$G19&lt;0,FALSE,MOD(COLUMN()-COLUMN($J$5)-$G19,$I19)=0,TRUE,FALSE),$J19*S$2,0)</f>
        <v>0</v>
      </c>
      <c r="T19" s="126">
        <f t="array" ref="T19">IF(_xlfn.SWITCH(TRUE,COLUMN()-COLUMN($J$5)-$G19&lt;0,FALSE,MOD(COLUMN()-COLUMN($J$5)-$G19,$I19)=0,TRUE,FALSE),$J19*T$2,0)</f>
        <v>0</v>
      </c>
      <c r="U19" s="126">
        <f t="array" ref="U19">IF(_xlfn.SWITCH(TRUE,COLUMN()-COLUMN($J$5)-$G19&lt;0,FALSE,MOD(COLUMN()-COLUMN($J$5)-$G19,$I19)=0,TRUE,FALSE),$J19*U$2,0)</f>
        <v>0</v>
      </c>
      <c r="V19" s="126">
        <f t="array" ref="V19">IF(_xlfn.SWITCH(TRUE,COLUMN()-COLUMN($J$5)-$G19&lt;0,FALSE,MOD(COLUMN()-COLUMN($J$5)-$G19,$I19)=0,TRUE,FALSE),$J19*V$2,0)</f>
        <v>0</v>
      </c>
      <c r="W19" s="126">
        <f t="array" ref="W19">IF(_xlfn.SWITCH(TRUE,COLUMN()-COLUMN($J$5)-$G19&lt;0,FALSE,MOD(COLUMN()-COLUMN($J$5)-$G19,$I19)=0,TRUE,FALSE),$J19*W$2,0)</f>
        <v>0</v>
      </c>
      <c r="X19" s="126">
        <f t="array" ref="X19">IF(_xlfn.SWITCH(TRUE,COLUMN()-COLUMN($J$5)-$G19&lt;0,FALSE,MOD(COLUMN()-COLUMN($J$5)-$G19,$I19)=0,TRUE,FALSE),$J19*X$2,0)</f>
        <v>0</v>
      </c>
      <c r="Y19" s="126">
        <f t="array" ref="Y19">IF(_xlfn.SWITCH(TRUE,COLUMN()-COLUMN($J$5)-$G19&lt;0,FALSE,MOD(COLUMN()-COLUMN($J$5)-$G19,$I19)=0,TRUE,FALSE),$J19*Y$2,0)</f>
        <v>105673.29965269023</v>
      </c>
      <c r="Z19" s="126">
        <f t="array" ref="Z19">IF(_xlfn.SWITCH(TRUE,COLUMN()-COLUMN($J$5)-$G19&lt;0,FALSE,MOD(COLUMN()-COLUMN($J$5)-$G19,$I19)=0,TRUE,FALSE),$J19*Z$2,0)</f>
        <v>0</v>
      </c>
      <c r="AA19" s="126">
        <f t="array" ref="AA19">IF(_xlfn.SWITCH(TRUE,COLUMN()-COLUMN($J$5)-$G19&lt;0,FALSE,MOD(COLUMN()-COLUMN($J$5)-$G19,$I19)=0,TRUE,FALSE),$J19*AA$2,0)</f>
        <v>0</v>
      </c>
      <c r="AB19" s="126">
        <f t="array" ref="AB19">IF(_xlfn.SWITCH(TRUE,COLUMN()-COLUMN($J$5)-$G19&lt;0,FALSE,MOD(COLUMN()-COLUMN($J$5)-$G19,$I19)=0,TRUE,FALSE),$J19*AB$2,0)</f>
        <v>0</v>
      </c>
      <c r="AC19" s="126">
        <f t="array" ref="AC19">IF(_xlfn.SWITCH(TRUE,COLUMN()-COLUMN($J$5)-$G19&lt;0,FALSE,MOD(COLUMN()-COLUMN($J$5)-$G19,$I19)=0,TRUE,FALSE),$J19*AC$2,0)</f>
        <v>0</v>
      </c>
      <c r="AD19" s="126">
        <f t="array" ref="AD19">IF(_xlfn.SWITCH(TRUE,COLUMN()-COLUMN($J$5)-$G19&lt;0,FALSE,MOD(COLUMN()-COLUMN($J$5)-$G19,$I19)=0,TRUE,FALSE),$J19*AD$2,0)</f>
        <v>0</v>
      </c>
      <c r="AE19" s="127">
        <f t="shared" si="3"/>
        <v>184304.15889131522</v>
      </c>
    </row>
    <row r="20" spans="1:31" s="128" customFormat="1" ht="30" outlineLevel="2">
      <c r="A20" s="122" t="s">
        <v>943</v>
      </c>
      <c r="B20" s="141" t="s">
        <v>1136</v>
      </c>
      <c r="C20" s="252" t="s">
        <v>1106</v>
      </c>
      <c r="D20" s="252" t="s">
        <v>1117</v>
      </c>
      <c r="E20" s="470" t="s">
        <v>1118</v>
      </c>
      <c r="F20" s="468" t="s">
        <v>984</v>
      </c>
      <c r="G20" s="122">
        <f t="shared" si="2"/>
        <v>5</v>
      </c>
      <c r="H20" s="468">
        <v>2029</v>
      </c>
      <c r="I20" s="468">
        <v>20</v>
      </c>
      <c r="J20" s="415">
        <f>Costs!P18</f>
        <v>2128275</v>
      </c>
      <c r="K20" s="419">
        <f t="array" ref="K20">IF(_xlfn.SWITCH(TRUE,COLUMN()-COLUMN($J$5)-$G20&lt;0,FALSE,MOD(COLUMN()-COLUMN($J$5)-$G20,$I20)=0,TRUE,FALSE),$J20*K$2,0)</f>
        <v>0</v>
      </c>
      <c r="L20" s="126">
        <f t="array" ref="L20">IF(_xlfn.SWITCH(TRUE,COLUMN()-COLUMN($J$5)-$G20&lt;0,FALSE,MOD(COLUMN()-COLUMN($J$5)-$G20,$I20)=0,TRUE,FALSE),$J20*L$2,0)</f>
        <v>0</v>
      </c>
      <c r="M20" s="126">
        <f t="array" ref="M20">IF(_xlfn.SWITCH(TRUE,COLUMN()-COLUMN($J$5)-$G20&lt;0,FALSE,MOD(COLUMN()-COLUMN($J$5)-$G20,$I20)=0,TRUE,FALSE),$J20*M$2,0)</f>
        <v>0</v>
      </c>
      <c r="N20" s="126">
        <f t="array" ref="N20">IF(_xlfn.SWITCH(TRUE,COLUMN()-COLUMN($J$5)-$G20&lt;0,FALSE,MOD(COLUMN()-COLUMN($J$5)-$G20,$I20)=0,TRUE,FALSE),$J20*N$2,0)</f>
        <v>0</v>
      </c>
      <c r="O20" s="126">
        <f t="array" ref="O20">IF(_xlfn.SWITCH(TRUE,COLUMN()-COLUMN($J$5)-$G20&lt;0,FALSE,MOD(COLUMN()-COLUMN($J$5)-$G20,$I20)=0,TRUE,FALSE),$J20*O$2,0)</f>
        <v>2479230.9917938462</v>
      </c>
      <c r="P20" s="126">
        <f t="array" ref="P20">IF(_xlfn.SWITCH(TRUE,COLUMN()-COLUMN($J$5)-$G20&lt;0,FALSE,MOD(COLUMN()-COLUMN($J$5)-$G20,$I20)=0,TRUE,FALSE),$J20*P$2,0)</f>
        <v>0</v>
      </c>
      <c r="Q20" s="126">
        <f t="array" ref="Q20">IF(_xlfn.SWITCH(TRUE,COLUMN()-COLUMN($J$5)-$G20&lt;0,FALSE,MOD(COLUMN()-COLUMN($J$5)-$G20,$I20)=0,TRUE,FALSE),$J20*Q$2,0)</f>
        <v>0</v>
      </c>
      <c r="R20" s="126">
        <f t="array" ref="R20">IF(_xlfn.SWITCH(TRUE,COLUMN()-COLUMN($J$5)-$G20&lt;0,FALSE,MOD(COLUMN()-COLUMN($J$5)-$G20,$I20)=0,TRUE,FALSE),$J20*R$2,0)</f>
        <v>0</v>
      </c>
      <c r="S20" s="126">
        <f t="array" ref="S20">IF(_xlfn.SWITCH(TRUE,COLUMN()-COLUMN($J$5)-$G20&lt;0,FALSE,MOD(COLUMN()-COLUMN($J$5)-$G20,$I20)=0,TRUE,FALSE),$J20*S$2,0)</f>
        <v>0</v>
      </c>
      <c r="T20" s="126">
        <f t="array" ref="T20">IF(_xlfn.SWITCH(TRUE,COLUMN()-COLUMN($J$5)-$G20&lt;0,FALSE,MOD(COLUMN()-COLUMN($J$5)-$G20,$I20)=0,TRUE,FALSE),$J20*T$2,0)</f>
        <v>0</v>
      </c>
      <c r="U20" s="126">
        <f t="array" ref="U20">IF(_xlfn.SWITCH(TRUE,COLUMN()-COLUMN($J$5)-$G20&lt;0,FALSE,MOD(COLUMN()-COLUMN($J$5)-$G20,$I20)=0,TRUE,FALSE),$J20*U$2,0)</f>
        <v>0</v>
      </c>
      <c r="V20" s="126">
        <f t="array" ref="V20">IF(_xlfn.SWITCH(TRUE,COLUMN()-COLUMN($J$5)-$G20&lt;0,FALSE,MOD(COLUMN()-COLUMN($J$5)-$G20,$I20)=0,TRUE,FALSE),$J20*V$2,0)</f>
        <v>0</v>
      </c>
      <c r="W20" s="126">
        <f t="array" ref="W20">IF(_xlfn.SWITCH(TRUE,COLUMN()-COLUMN($J$5)-$G20&lt;0,FALSE,MOD(COLUMN()-COLUMN($J$5)-$G20,$I20)=0,TRUE,FALSE),$J20*W$2,0)</f>
        <v>0</v>
      </c>
      <c r="X20" s="126">
        <f t="array" ref="X20">IF(_xlfn.SWITCH(TRUE,COLUMN()-COLUMN($J$5)-$G20&lt;0,FALSE,MOD(COLUMN()-COLUMN($J$5)-$G20,$I20)=0,TRUE,FALSE),$J20*X$2,0)</f>
        <v>0</v>
      </c>
      <c r="Y20" s="126">
        <f t="array" ref="Y20">IF(_xlfn.SWITCH(TRUE,COLUMN()-COLUMN($J$5)-$G20&lt;0,FALSE,MOD(COLUMN()-COLUMN($J$5)-$G20,$I20)=0,TRUE,FALSE),$J20*Y$2,0)</f>
        <v>0</v>
      </c>
      <c r="Z20" s="126">
        <f t="array" ref="Z20">IF(_xlfn.SWITCH(TRUE,COLUMN()-COLUMN($J$5)-$G20&lt;0,FALSE,MOD(COLUMN()-COLUMN($J$5)-$G20,$I20)=0,TRUE,FALSE),$J20*Z$2,0)</f>
        <v>0</v>
      </c>
      <c r="AA20" s="126">
        <f t="array" ref="AA20">IF(_xlfn.SWITCH(TRUE,COLUMN()-COLUMN($J$5)-$G20&lt;0,FALSE,MOD(COLUMN()-COLUMN($J$5)-$G20,$I20)=0,TRUE,FALSE),$J20*AA$2,0)</f>
        <v>0</v>
      </c>
      <c r="AB20" s="126">
        <f t="array" ref="AB20">IF(_xlfn.SWITCH(TRUE,COLUMN()-COLUMN($J$5)-$G20&lt;0,FALSE,MOD(COLUMN()-COLUMN($J$5)-$G20,$I20)=0,TRUE,FALSE),$J20*AB$2,0)</f>
        <v>0</v>
      </c>
      <c r="AC20" s="126">
        <f t="array" ref="AC20">IF(_xlfn.SWITCH(TRUE,COLUMN()-COLUMN($J$5)-$G20&lt;0,FALSE,MOD(COLUMN()-COLUMN($J$5)-$G20,$I20)=0,TRUE,FALSE),$J20*AC$2,0)</f>
        <v>0</v>
      </c>
      <c r="AD20" s="126">
        <f t="array" ref="AD20">IF(_xlfn.SWITCH(TRUE,COLUMN()-COLUMN($J$5)-$G20&lt;0,FALSE,MOD(COLUMN()-COLUMN($J$5)-$G20,$I20)=0,TRUE,FALSE),$J20*AD$2,0)</f>
        <v>0</v>
      </c>
      <c r="AE20" s="127">
        <f t="shared" si="3"/>
        <v>2479230.9917938462</v>
      </c>
    </row>
    <row r="21" spans="1:31" s="128" customFormat="1" ht="15" outlineLevel="2">
      <c r="A21" s="122" t="s">
        <v>943</v>
      </c>
      <c r="B21" s="141" t="s">
        <v>1137</v>
      </c>
      <c r="C21" s="252" t="s">
        <v>1106</v>
      </c>
      <c r="D21" s="252" t="s">
        <v>1113</v>
      </c>
      <c r="E21" s="470" t="s">
        <v>1138</v>
      </c>
      <c r="F21" s="468" t="s">
        <v>984</v>
      </c>
      <c r="G21" s="122">
        <f t="shared" si="2"/>
        <v>5</v>
      </c>
      <c r="H21" s="468">
        <v>2029</v>
      </c>
      <c r="I21" s="468">
        <v>10</v>
      </c>
      <c r="J21" s="415">
        <f>Costs!P19</f>
        <v>167487.75</v>
      </c>
      <c r="K21" s="419">
        <f t="array" ref="K21">IF(_xlfn.SWITCH(TRUE,COLUMN()-COLUMN($J$5)-$G21&lt;0,FALSE,MOD(COLUMN()-COLUMN($J$5)-$G21,$I21)=0,TRUE,FALSE),$J21*K$2,0)</f>
        <v>0</v>
      </c>
      <c r="L21" s="126">
        <f t="array" ref="L21">IF(_xlfn.SWITCH(TRUE,COLUMN()-COLUMN($J$5)-$G21&lt;0,FALSE,MOD(COLUMN()-COLUMN($J$5)-$G21,$I21)=0,TRUE,FALSE),$J21*L$2,0)</f>
        <v>0</v>
      </c>
      <c r="M21" s="126">
        <f t="array" ref="M21">IF(_xlfn.SWITCH(TRUE,COLUMN()-COLUMN($J$5)-$G21&lt;0,FALSE,MOD(COLUMN()-COLUMN($J$5)-$G21,$I21)=0,TRUE,FALSE),$J21*M$2,0)</f>
        <v>0</v>
      </c>
      <c r="N21" s="126">
        <f t="array" ref="N21">IF(_xlfn.SWITCH(TRUE,COLUMN()-COLUMN($J$5)-$G21&lt;0,FALSE,MOD(COLUMN()-COLUMN($J$5)-$G21,$I21)=0,TRUE,FALSE),$J21*N$2,0)</f>
        <v>0</v>
      </c>
      <c r="O21" s="126">
        <f t="array" ref="O21">IF(_xlfn.SWITCH(TRUE,COLUMN()-COLUMN($J$5)-$G21&lt;0,FALSE,MOD(COLUMN()-COLUMN($J$5)-$G21,$I21)=0,TRUE,FALSE),$J21*O$2,0)</f>
        <v>195106.75102880021</v>
      </c>
      <c r="P21" s="126">
        <f t="array" ref="P21">IF(_xlfn.SWITCH(TRUE,COLUMN()-COLUMN($J$5)-$G21&lt;0,FALSE,MOD(COLUMN()-COLUMN($J$5)-$G21,$I21)=0,TRUE,FALSE),$J21*P$2,0)</f>
        <v>0</v>
      </c>
      <c r="Q21" s="126">
        <f t="array" ref="Q21">IF(_xlfn.SWITCH(TRUE,COLUMN()-COLUMN($J$5)-$G21&lt;0,FALSE,MOD(COLUMN()-COLUMN($J$5)-$G21,$I21)=0,TRUE,FALSE),$J21*Q$2,0)</f>
        <v>0</v>
      </c>
      <c r="R21" s="126">
        <f t="array" ref="R21">IF(_xlfn.SWITCH(TRUE,COLUMN()-COLUMN($J$5)-$G21&lt;0,FALSE,MOD(COLUMN()-COLUMN($J$5)-$G21,$I21)=0,TRUE,FALSE),$J21*R$2,0)</f>
        <v>0</v>
      </c>
      <c r="S21" s="126">
        <f t="array" ref="S21">IF(_xlfn.SWITCH(TRUE,COLUMN()-COLUMN($J$5)-$G21&lt;0,FALSE,MOD(COLUMN()-COLUMN($J$5)-$G21,$I21)=0,TRUE,FALSE),$J21*S$2,0)</f>
        <v>0</v>
      </c>
      <c r="T21" s="126">
        <f t="array" ref="T21">IF(_xlfn.SWITCH(TRUE,COLUMN()-COLUMN($J$5)-$G21&lt;0,FALSE,MOD(COLUMN()-COLUMN($J$5)-$G21,$I21)=0,TRUE,FALSE),$J21*T$2,0)</f>
        <v>0</v>
      </c>
      <c r="U21" s="126">
        <f t="array" ref="U21">IF(_xlfn.SWITCH(TRUE,COLUMN()-COLUMN($J$5)-$G21&lt;0,FALSE,MOD(COLUMN()-COLUMN($J$5)-$G21,$I21)=0,TRUE,FALSE),$J21*U$2,0)</f>
        <v>0</v>
      </c>
      <c r="V21" s="126">
        <f t="array" ref="V21">IF(_xlfn.SWITCH(TRUE,COLUMN()-COLUMN($J$5)-$G21&lt;0,FALSE,MOD(COLUMN()-COLUMN($J$5)-$G21,$I21)=0,TRUE,FALSE),$J21*V$2,0)</f>
        <v>0</v>
      </c>
      <c r="W21" s="126">
        <f t="array" ref="W21">IF(_xlfn.SWITCH(TRUE,COLUMN()-COLUMN($J$5)-$G21&lt;0,FALSE,MOD(COLUMN()-COLUMN($J$5)-$G21,$I21)=0,TRUE,FALSE),$J21*W$2,0)</f>
        <v>0</v>
      </c>
      <c r="X21" s="126">
        <f t="array" ref="X21">IF(_xlfn.SWITCH(TRUE,COLUMN()-COLUMN($J$5)-$G21&lt;0,FALSE,MOD(COLUMN()-COLUMN($J$5)-$G21,$I21)=0,TRUE,FALSE),$J21*X$2,0)</f>
        <v>0</v>
      </c>
      <c r="Y21" s="126">
        <f t="array" ref="Y21">IF(_xlfn.SWITCH(TRUE,COLUMN()-COLUMN($J$5)-$G21&lt;0,FALSE,MOD(COLUMN()-COLUMN($J$5)-$G21,$I21)=0,TRUE,FALSE),$J21*Y$2,0)</f>
        <v>262207.15842822025</v>
      </c>
      <c r="Z21" s="126">
        <f t="array" ref="Z21">IF(_xlfn.SWITCH(TRUE,COLUMN()-COLUMN($J$5)-$G21&lt;0,FALSE,MOD(COLUMN()-COLUMN($J$5)-$G21,$I21)=0,TRUE,FALSE),$J21*Z$2,0)</f>
        <v>0</v>
      </c>
      <c r="AA21" s="126">
        <f t="array" ref="AA21">IF(_xlfn.SWITCH(TRUE,COLUMN()-COLUMN($J$5)-$G21&lt;0,FALSE,MOD(COLUMN()-COLUMN($J$5)-$G21,$I21)=0,TRUE,FALSE),$J21*AA$2,0)</f>
        <v>0</v>
      </c>
      <c r="AB21" s="126">
        <f t="array" ref="AB21">IF(_xlfn.SWITCH(TRUE,COLUMN()-COLUMN($J$5)-$G21&lt;0,FALSE,MOD(COLUMN()-COLUMN($J$5)-$G21,$I21)=0,TRUE,FALSE),$J21*AB$2,0)</f>
        <v>0</v>
      </c>
      <c r="AC21" s="126">
        <f t="array" ref="AC21">IF(_xlfn.SWITCH(TRUE,COLUMN()-COLUMN($J$5)-$G21&lt;0,FALSE,MOD(COLUMN()-COLUMN($J$5)-$G21,$I21)=0,TRUE,FALSE),$J21*AC$2,0)</f>
        <v>0</v>
      </c>
      <c r="AD21" s="126">
        <f t="array" ref="AD21">IF(_xlfn.SWITCH(TRUE,COLUMN()-COLUMN($J$5)-$G21&lt;0,FALSE,MOD(COLUMN()-COLUMN($J$5)-$G21,$I21)=0,TRUE,FALSE),$J21*AD$2,0)</f>
        <v>0</v>
      </c>
      <c r="AE21" s="127">
        <f t="shared" si="3"/>
        <v>457313.90945702046</v>
      </c>
    </row>
    <row r="22" spans="1:31" s="128" customFormat="1" ht="30" outlineLevel="2">
      <c r="A22" s="122" t="s">
        <v>943</v>
      </c>
      <c r="B22" s="141" t="s">
        <v>1137</v>
      </c>
      <c r="C22" s="252" t="s">
        <v>1106</v>
      </c>
      <c r="D22" s="252" t="s">
        <v>1130</v>
      </c>
      <c r="E22" s="470" t="s">
        <v>1139</v>
      </c>
      <c r="F22" s="468" t="s">
        <v>984</v>
      </c>
      <c r="G22" s="122">
        <f t="shared" si="2"/>
        <v>5</v>
      </c>
      <c r="H22" s="468">
        <v>2029</v>
      </c>
      <c r="I22" s="468">
        <v>10</v>
      </c>
      <c r="J22" s="415">
        <f>Costs!P20</f>
        <v>18609.75</v>
      </c>
      <c r="K22" s="419">
        <f t="array" ref="K22">IF(_xlfn.SWITCH(TRUE,COLUMN()-COLUMN($J$5)-$G22&lt;0,FALSE,MOD(COLUMN()-COLUMN($J$5)-$G22,$I22)=0,TRUE,FALSE),$J22*K$2,0)</f>
        <v>0</v>
      </c>
      <c r="L22" s="126">
        <f t="array" ref="L22">IF(_xlfn.SWITCH(TRUE,COLUMN()-COLUMN($J$5)-$G22&lt;0,FALSE,MOD(COLUMN()-COLUMN($J$5)-$G22,$I22)=0,TRUE,FALSE),$J22*L$2,0)</f>
        <v>0</v>
      </c>
      <c r="M22" s="126">
        <f t="array" ref="M22">IF(_xlfn.SWITCH(TRUE,COLUMN()-COLUMN($J$5)-$G22&lt;0,FALSE,MOD(COLUMN()-COLUMN($J$5)-$G22,$I22)=0,TRUE,FALSE),$J22*M$2,0)</f>
        <v>0</v>
      </c>
      <c r="N22" s="126">
        <f t="array" ref="N22">IF(_xlfn.SWITCH(TRUE,COLUMN()-COLUMN($J$5)-$G22&lt;0,FALSE,MOD(COLUMN()-COLUMN($J$5)-$G22,$I22)=0,TRUE,FALSE),$J22*N$2,0)</f>
        <v>0</v>
      </c>
      <c r="O22" s="126">
        <f t="array" ref="O22">IF(_xlfn.SWITCH(TRUE,COLUMN()-COLUMN($J$5)-$G22&lt;0,FALSE,MOD(COLUMN()-COLUMN($J$5)-$G22,$I22)=0,TRUE,FALSE),$J22*O$2,0)</f>
        <v>21678.527892088914</v>
      </c>
      <c r="P22" s="126">
        <f t="array" ref="P22">IF(_xlfn.SWITCH(TRUE,COLUMN()-COLUMN($J$5)-$G22&lt;0,FALSE,MOD(COLUMN()-COLUMN($J$5)-$G22,$I22)=0,TRUE,FALSE),$J22*P$2,0)</f>
        <v>0</v>
      </c>
      <c r="Q22" s="126">
        <f t="array" ref="Q22">IF(_xlfn.SWITCH(TRUE,COLUMN()-COLUMN($J$5)-$G22&lt;0,FALSE,MOD(COLUMN()-COLUMN($J$5)-$G22,$I22)=0,TRUE,FALSE),$J22*Q$2,0)</f>
        <v>0</v>
      </c>
      <c r="R22" s="126">
        <f t="array" ref="R22">IF(_xlfn.SWITCH(TRUE,COLUMN()-COLUMN($J$5)-$G22&lt;0,FALSE,MOD(COLUMN()-COLUMN($J$5)-$G22,$I22)=0,TRUE,FALSE),$J22*R$2,0)</f>
        <v>0</v>
      </c>
      <c r="S22" s="126">
        <f t="array" ref="S22">IF(_xlfn.SWITCH(TRUE,COLUMN()-COLUMN($J$5)-$G22&lt;0,FALSE,MOD(COLUMN()-COLUMN($J$5)-$G22,$I22)=0,TRUE,FALSE),$J22*S$2,0)</f>
        <v>0</v>
      </c>
      <c r="T22" s="126">
        <f t="array" ref="T22">IF(_xlfn.SWITCH(TRUE,COLUMN()-COLUMN($J$5)-$G22&lt;0,FALSE,MOD(COLUMN()-COLUMN($J$5)-$G22,$I22)=0,TRUE,FALSE),$J22*T$2,0)</f>
        <v>0</v>
      </c>
      <c r="U22" s="126">
        <f t="array" ref="U22">IF(_xlfn.SWITCH(TRUE,COLUMN()-COLUMN($J$5)-$G22&lt;0,FALSE,MOD(COLUMN()-COLUMN($J$5)-$G22,$I22)=0,TRUE,FALSE),$J22*U$2,0)</f>
        <v>0</v>
      </c>
      <c r="V22" s="126">
        <f t="array" ref="V22">IF(_xlfn.SWITCH(TRUE,COLUMN()-COLUMN($J$5)-$G22&lt;0,FALSE,MOD(COLUMN()-COLUMN($J$5)-$G22,$I22)=0,TRUE,FALSE),$J22*V$2,0)</f>
        <v>0</v>
      </c>
      <c r="W22" s="126">
        <f t="array" ref="W22">IF(_xlfn.SWITCH(TRUE,COLUMN()-COLUMN($J$5)-$G22&lt;0,FALSE,MOD(COLUMN()-COLUMN($J$5)-$G22,$I22)=0,TRUE,FALSE),$J22*W$2,0)</f>
        <v>0</v>
      </c>
      <c r="X22" s="126">
        <f t="array" ref="X22">IF(_xlfn.SWITCH(TRUE,COLUMN()-COLUMN($J$5)-$G22&lt;0,FALSE,MOD(COLUMN()-COLUMN($J$5)-$G22,$I22)=0,TRUE,FALSE),$J22*X$2,0)</f>
        <v>0</v>
      </c>
      <c r="Y22" s="126">
        <f t="array" ref="Y22">IF(_xlfn.SWITCH(TRUE,COLUMN()-COLUMN($J$5)-$G22&lt;0,FALSE,MOD(COLUMN()-COLUMN($J$5)-$G22,$I22)=0,TRUE,FALSE),$J22*Y$2,0)</f>
        <v>29134.128714246697</v>
      </c>
      <c r="Z22" s="126">
        <f t="array" ref="Z22">IF(_xlfn.SWITCH(TRUE,COLUMN()-COLUMN($J$5)-$G22&lt;0,FALSE,MOD(COLUMN()-COLUMN($J$5)-$G22,$I22)=0,TRUE,FALSE),$J22*Z$2,0)</f>
        <v>0</v>
      </c>
      <c r="AA22" s="126">
        <f t="array" ref="AA22">IF(_xlfn.SWITCH(TRUE,COLUMN()-COLUMN($J$5)-$G22&lt;0,FALSE,MOD(COLUMN()-COLUMN($J$5)-$G22,$I22)=0,TRUE,FALSE),$J22*AA$2,0)</f>
        <v>0</v>
      </c>
      <c r="AB22" s="126">
        <f t="array" ref="AB22">IF(_xlfn.SWITCH(TRUE,COLUMN()-COLUMN($J$5)-$G22&lt;0,FALSE,MOD(COLUMN()-COLUMN($J$5)-$G22,$I22)=0,TRUE,FALSE),$J22*AB$2,0)</f>
        <v>0</v>
      </c>
      <c r="AC22" s="126">
        <f t="array" ref="AC22">IF(_xlfn.SWITCH(TRUE,COLUMN()-COLUMN($J$5)-$G22&lt;0,FALSE,MOD(COLUMN()-COLUMN($J$5)-$G22,$I22)=0,TRUE,FALSE),$J22*AC$2,0)</f>
        <v>0</v>
      </c>
      <c r="AD22" s="126">
        <f t="array" ref="AD22">IF(_xlfn.SWITCH(TRUE,COLUMN()-COLUMN($J$5)-$G22&lt;0,FALSE,MOD(COLUMN()-COLUMN($J$5)-$G22,$I22)=0,TRUE,FALSE),$J22*AD$2,0)</f>
        <v>0</v>
      </c>
      <c r="AE22" s="127">
        <f t="shared" si="3"/>
        <v>50812.656606335615</v>
      </c>
    </row>
    <row r="23" spans="1:31" s="128" customFormat="1" ht="15" outlineLevel="2">
      <c r="A23" s="122" t="s">
        <v>943</v>
      </c>
      <c r="B23" s="141" t="s">
        <v>19</v>
      </c>
      <c r="C23" s="252" t="s">
        <v>1106</v>
      </c>
      <c r="D23" s="252" t="s">
        <v>1130</v>
      </c>
      <c r="E23" s="470" t="s">
        <v>1140</v>
      </c>
      <c r="F23" s="468" t="s">
        <v>985</v>
      </c>
      <c r="G23" s="122">
        <f t="shared" si="2"/>
        <v>10</v>
      </c>
      <c r="H23" s="468">
        <v>2034</v>
      </c>
      <c r="I23" s="468">
        <v>10</v>
      </c>
      <c r="J23" s="415">
        <f>Costs!P21</f>
        <v>67500</v>
      </c>
      <c r="K23" s="419">
        <f t="array" ref="K23">IF(_xlfn.SWITCH(TRUE,COLUMN()-COLUMN($J$5)-$G23&lt;0,FALSE,MOD(COLUMN()-COLUMN($J$5)-$G23,$I23)=0,TRUE,FALSE),$J23*K$2,0)</f>
        <v>0</v>
      </c>
      <c r="L23" s="126">
        <f t="array" ref="L23">IF(_xlfn.SWITCH(TRUE,COLUMN()-COLUMN($J$5)-$G23&lt;0,FALSE,MOD(COLUMN()-COLUMN($J$5)-$G23,$I23)=0,TRUE,FALSE),$J23*L$2,0)</f>
        <v>0</v>
      </c>
      <c r="M23" s="126">
        <f t="array" ref="M23">IF(_xlfn.SWITCH(TRUE,COLUMN()-COLUMN($J$5)-$G23&lt;0,FALSE,MOD(COLUMN()-COLUMN($J$5)-$G23,$I23)=0,TRUE,FALSE),$J23*M$2,0)</f>
        <v>0</v>
      </c>
      <c r="N23" s="126">
        <f t="array" ref="N23">IF(_xlfn.SWITCH(TRUE,COLUMN()-COLUMN($J$5)-$G23&lt;0,FALSE,MOD(COLUMN()-COLUMN($J$5)-$G23,$I23)=0,TRUE,FALSE),$J23*N$2,0)</f>
        <v>0</v>
      </c>
      <c r="O23" s="126">
        <f t="array" ref="O23">IF(_xlfn.SWITCH(TRUE,COLUMN()-COLUMN($J$5)-$G23&lt;0,FALSE,MOD(COLUMN()-COLUMN($J$5)-$G23,$I23)=0,TRUE,FALSE),$J23*O$2,0)</f>
        <v>0</v>
      </c>
      <c r="P23" s="126">
        <f t="array" ref="P23">IF(_xlfn.SWITCH(TRUE,COLUMN()-COLUMN($J$5)-$G23&lt;0,FALSE,MOD(COLUMN()-COLUMN($J$5)-$G23,$I23)=0,TRUE,FALSE),$J23*P$2,0)</f>
        <v>0</v>
      </c>
      <c r="Q23" s="126">
        <f t="array" ref="Q23">IF(_xlfn.SWITCH(TRUE,COLUMN()-COLUMN($J$5)-$G23&lt;0,FALSE,MOD(COLUMN()-COLUMN($J$5)-$G23,$I23)=0,TRUE,FALSE),$J23*Q$2,0)</f>
        <v>0</v>
      </c>
      <c r="R23" s="126">
        <f t="array" ref="R23">IF(_xlfn.SWITCH(TRUE,COLUMN()-COLUMN($J$5)-$G23&lt;0,FALSE,MOD(COLUMN()-COLUMN($J$5)-$G23,$I23)=0,TRUE,FALSE),$J23*R$2,0)</f>
        <v>0</v>
      </c>
      <c r="S23" s="126">
        <f t="array" ref="S23">IF(_xlfn.SWITCH(TRUE,COLUMN()-COLUMN($J$5)-$G23&lt;0,FALSE,MOD(COLUMN()-COLUMN($J$5)-$G23,$I23)=0,TRUE,FALSE),$J23*S$2,0)</f>
        <v>0</v>
      </c>
      <c r="T23" s="126">
        <f t="array" ref="T23">IF(_xlfn.SWITCH(TRUE,COLUMN()-COLUMN($J$5)-$G23&lt;0,FALSE,MOD(COLUMN()-COLUMN($J$5)-$G23,$I23)=0,TRUE,FALSE),$J23*T$2,0)</f>
        <v>91154.716555270614</v>
      </c>
      <c r="U23" s="126">
        <f t="array" ref="U23">IF(_xlfn.SWITCH(TRUE,COLUMN()-COLUMN($J$5)-$G23&lt;0,FALSE,MOD(COLUMN()-COLUMN($J$5)-$G23,$I23)=0,TRUE,FALSE),$J23*U$2,0)</f>
        <v>0</v>
      </c>
      <c r="V23" s="126">
        <f t="array" ref="V23">IF(_xlfn.SWITCH(TRUE,COLUMN()-COLUMN($J$5)-$G23&lt;0,FALSE,MOD(COLUMN()-COLUMN($J$5)-$G23,$I23)=0,TRUE,FALSE),$J23*V$2,0)</f>
        <v>0</v>
      </c>
      <c r="W23" s="126">
        <f t="array" ref="W23">IF(_xlfn.SWITCH(TRUE,COLUMN()-COLUMN($J$5)-$G23&lt;0,FALSE,MOD(COLUMN()-COLUMN($J$5)-$G23,$I23)=0,TRUE,FALSE),$J23*W$2,0)</f>
        <v>0</v>
      </c>
      <c r="X23" s="126">
        <f t="array" ref="X23">IF(_xlfn.SWITCH(TRUE,COLUMN()-COLUMN($J$5)-$G23&lt;0,FALSE,MOD(COLUMN()-COLUMN($J$5)-$G23,$I23)=0,TRUE,FALSE),$J23*X$2,0)</f>
        <v>0</v>
      </c>
      <c r="Y23" s="126">
        <f t="array" ref="Y23">IF(_xlfn.SWITCH(TRUE,COLUMN()-COLUMN($J$5)-$G23&lt;0,FALSE,MOD(COLUMN()-COLUMN($J$5)-$G23,$I23)=0,TRUE,FALSE),$J23*Y$2,0)</f>
        <v>0</v>
      </c>
      <c r="Z23" s="126">
        <f t="array" ref="Z23">IF(_xlfn.SWITCH(TRUE,COLUMN()-COLUMN($J$5)-$G23&lt;0,FALSE,MOD(COLUMN()-COLUMN($J$5)-$G23,$I23)=0,TRUE,FALSE),$J23*Z$2,0)</f>
        <v>0</v>
      </c>
      <c r="AA23" s="126">
        <f t="array" ref="AA23">IF(_xlfn.SWITCH(TRUE,COLUMN()-COLUMN($J$5)-$G23&lt;0,FALSE,MOD(COLUMN()-COLUMN($J$5)-$G23,$I23)=0,TRUE,FALSE),$J23*AA$2,0)</f>
        <v>0</v>
      </c>
      <c r="AB23" s="126">
        <f t="array" ref="AB23">IF(_xlfn.SWITCH(TRUE,COLUMN()-COLUMN($J$5)-$G23&lt;0,FALSE,MOD(COLUMN()-COLUMN($J$5)-$G23,$I23)=0,TRUE,FALSE),$J23*AB$2,0)</f>
        <v>0</v>
      </c>
      <c r="AC23" s="126">
        <f t="array" ref="AC23">IF(_xlfn.SWITCH(TRUE,COLUMN()-COLUMN($J$5)-$G23&lt;0,FALSE,MOD(COLUMN()-COLUMN($J$5)-$G23,$I23)=0,TRUE,FALSE),$J23*AC$2,0)</f>
        <v>0</v>
      </c>
      <c r="AD23" s="126">
        <f t="array" ref="AD23">IF(_xlfn.SWITCH(TRUE,COLUMN()-COLUMN($J$5)-$G23&lt;0,FALSE,MOD(COLUMN()-COLUMN($J$5)-$G23,$I23)=0,TRUE,FALSE),$J23*AD$2,0)</f>
        <v>122504.31663309899</v>
      </c>
      <c r="AE23" s="127">
        <f t="shared" si="3"/>
        <v>213659.03318836959</v>
      </c>
    </row>
    <row r="24" spans="1:31" s="128" customFormat="1" ht="30" outlineLevel="2">
      <c r="A24" s="122" t="s">
        <v>943</v>
      </c>
      <c r="B24" s="141" t="s">
        <v>1141</v>
      </c>
      <c r="C24" s="252" t="s">
        <v>1106</v>
      </c>
      <c r="D24" s="252" t="s">
        <v>1113</v>
      </c>
      <c r="E24" s="470" t="s">
        <v>1142</v>
      </c>
      <c r="F24" s="468" t="s">
        <v>984</v>
      </c>
      <c r="G24" s="122">
        <f t="shared" si="2"/>
        <v>5</v>
      </c>
      <c r="H24" s="468">
        <v>2029</v>
      </c>
      <c r="I24" s="468">
        <v>10</v>
      </c>
      <c r="J24" s="415">
        <f>Costs!P22</f>
        <v>270000</v>
      </c>
      <c r="K24" s="419">
        <f t="array" ref="K24">IF(_xlfn.SWITCH(TRUE,COLUMN()-COLUMN($J$5)-$G24&lt;0,FALSE,MOD(COLUMN()-COLUMN($J$5)-$G24,$I24)=0,TRUE,FALSE),$J24*K$2,0)</f>
        <v>0</v>
      </c>
      <c r="L24" s="126">
        <f t="array" ref="L24">IF(_xlfn.SWITCH(TRUE,COLUMN()-COLUMN($J$5)-$G24&lt;0,FALSE,MOD(COLUMN()-COLUMN($J$5)-$G24,$I24)=0,TRUE,FALSE),$J24*L$2,0)</f>
        <v>0</v>
      </c>
      <c r="M24" s="126">
        <f t="array" ref="M24">IF(_xlfn.SWITCH(TRUE,COLUMN()-COLUMN($J$5)-$G24&lt;0,FALSE,MOD(COLUMN()-COLUMN($J$5)-$G24,$I24)=0,TRUE,FALSE),$J24*M$2,0)</f>
        <v>0</v>
      </c>
      <c r="N24" s="126">
        <f t="array" ref="N24">IF(_xlfn.SWITCH(TRUE,COLUMN()-COLUMN($J$5)-$G24&lt;0,FALSE,MOD(COLUMN()-COLUMN($J$5)-$G24,$I24)=0,TRUE,FALSE),$J24*N$2,0)</f>
        <v>0</v>
      </c>
      <c r="O24" s="126">
        <f t="array" ref="O24">IF(_xlfn.SWITCH(TRUE,COLUMN()-COLUMN($J$5)-$G24&lt;0,FALSE,MOD(COLUMN()-COLUMN($J$5)-$G24,$I24)=0,TRUE,FALSE),$J24*O$2,0)</f>
        <v>314523.43695450004</v>
      </c>
      <c r="P24" s="126">
        <f t="array" ref="P24">IF(_xlfn.SWITCH(TRUE,COLUMN()-COLUMN($J$5)-$G24&lt;0,FALSE,MOD(COLUMN()-COLUMN($J$5)-$G24,$I24)=0,TRUE,FALSE),$J24*P$2,0)</f>
        <v>0</v>
      </c>
      <c r="Q24" s="126">
        <f t="array" ref="Q24">IF(_xlfn.SWITCH(TRUE,COLUMN()-COLUMN($J$5)-$G24&lt;0,FALSE,MOD(COLUMN()-COLUMN($J$5)-$G24,$I24)=0,TRUE,FALSE),$J24*Q$2,0)</f>
        <v>0</v>
      </c>
      <c r="R24" s="126">
        <f t="array" ref="R24">IF(_xlfn.SWITCH(TRUE,COLUMN()-COLUMN($J$5)-$G24&lt;0,FALSE,MOD(COLUMN()-COLUMN($J$5)-$G24,$I24)=0,TRUE,FALSE),$J24*R$2,0)</f>
        <v>0</v>
      </c>
      <c r="S24" s="126">
        <f t="array" ref="S24">IF(_xlfn.SWITCH(TRUE,COLUMN()-COLUMN($J$5)-$G24&lt;0,FALSE,MOD(COLUMN()-COLUMN($J$5)-$G24,$I24)=0,TRUE,FALSE),$J24*S$2,0)</f>
        <v>0</v>
      </c>
      <c r="T24" s="126">
        <f t="array" ref="T24">IF(_xlfn.SWITCH(TRUE,COLUMN()-COLUMN($J$5)-$G24&lt;0,FALSE,MOD(COLUMN()-COLUMN($J$5)-$G24,$I24)=0,TRUE,FALSE),$J24*T$2,0)</f>
        <v>0</v>
      </c>
      <c r="U24" s="126">
        <f t="array" ref="U24">IF(_xlfn.SWITCH(TRUE,COLUMN()-COLUMN($J$5)-$G24&lt;0,FALSE,MOD(COLUMN()-COLUMN($J$5)-$G24,$I24)=0,TRUE,FALSE),$J24*U$2,0)</f>
        <v>0</v>
      </c>
      <c r="V24" s="126">
        <f t="array" ref="V24">IF(_xlfn.SWITCH(TRUE,COLUMN()-COLUMN($J$5)-$G24&lt;0,FALSE,MOD(COLUMN()-COLUMN($J$5)-$G24,$I24)=0,TRUE,FALSE),$J24*V$2,0)</f>
        <v>0</v>
      </c>
      <c r="W24" s="126">
        <f t="array" ref="W24">IF(_xlfn.SWITCH(TRUE,COLUMN()-COLUMN($J$5)-$G24&lt;0,FALSE,MOD(COLUMN()-COLUMN($J$5)-$G24,$I24)=0,TRUE,FALSE),$J24*W$2,0)</f>
        <v>0</v>
      </c>
      <c r="X24" s="126">
        <f t="array" ref="X24">IF(_xlfn.SWITCH(TRUE,COLUMN()-COLUMN($J$5)-$G24&lt;0,FALSE,MOD(COLUMN()-COLUMN($J$5)-$G24,$I24)=0,TRUE,FALSE),$J24*X$2,0)</f>
        <v>0</v>
      </c>
      <c r="Y24" s="126">
        <f t="array" ref="Y24">IF(_xlfn.SWITCH(TRUE,COLUMN()-COLUMN($J$5)-$G24&lt;0,FALSE,MOD(COLUMN()-COLUMN($J$5)-$G24,$I24)=0,TRUE,FALSE),$J24*Y$2,0)</f>
        <v>422693.19861076091</v>
      </c>
      <c r="Z24" s="126">
        <f t="array" ref="Z24">IF(_xlfn.SWITCH(TRUE,COLUMN()-COLUMN($J$5)-$G24&lt;0,FALSE,MOD(COLUMN()-COLUMN($J$5)-$G24,$I24)=0,TRUE,FALSE),$J24*Z$2,0)</f>
        <v>0</v>
      </c>
      <c r="AA24" s="126">
        <f t="array" ref="AA24">IF(_xlfn.SWITCH(TRUE,COLUMN()-COLUMN($J$5)-$G24&lt;0,FALSE,MOD(COLUMN()-COLUMN($J$5)-$G24,$I24)=0,TRUE,FALSE),$J24*AA$2,0)</f>
        <v>0</v>
      </c>
      <c r="AB24" s="126">
        <f t="array" ref="AB24">IF(_xlfn.SWITCH(TRUE,COLUMN()-COLUMN($J$5)-$G24&lt;0,FALSE,MOD(COLUMN()-COLUMN($J$5)-$G24,$I24)=0,TRUE,FALSE),$J24*AB$2,0)</f>
        <v>0</v>
      </c>
      <c r="AC24" s="126">
        <f t="array" ref="AC24">IF(_xlfn.SWITCH(TRUE,COLUMN()-COLUMN($J$5)-$G24&lt;0,FALSE,MOD(COLUMN()-COLUMN($J$5)-$G24,$I24)=0,TRUE,FALSE),$J24*AC$2,0)</f>
        <v>0</v>
      </c>
      <c r="AD24" s="126">
        <f t="array" ref="AD24">IF(_xlfn.SWITCH(TRUE,COLUMN()-COLUMN($J$5)-$G24&lt;0,FALSE,MOD(COLUMN()-COLUMN($J$5)-$G24,$I24)=0,TRUE,FALSE),$J24*AD$2,0)</f>
        <v>0</v>
      </c>
      <c r="AE24" s="127">
        <f t="shared" si="3"/>
        <v>737216.63556526089</v>
      </c>
    </row>
    <row r="25" spans="1:31" s="128" customFormat="1" ht="15" outlineLevel="2">
      <c r="A25" s="122" t="s">
        <v>943</v>
      </c>
      <c r="B25" s="141" t="s">
        <v>1143</v>
      </c>
      <c r="C25" s="252" t="s">
        <v>1106</v>
      </c>
      <c r="D25" s="252" t="s">
        <v>1113</v>
      </c>
      <c r="E25" s="470" t="s">
        <v>1145</v>
      </c>
      <c r="F25" s="468" t="s">
        <v>984</v>
      </c>
      <c r="G25" s="122">
        <f t="shared" si="2"/>
        <v>5</v>
      </c>
      <c r="H25" s="468">
        <v>2029</v>
      </c>
      <c r="I25" s="468">
        <v>10</v>
      </c>
      <c r="J25" s="415">
        <f>Costs!P23</f>
        <v>578461.5</v>
      </c>
      <c r="K25" s="419">
        <f t="array" ref="K25">IF(_xlfn.SWITCH(TRUE,COLUMN()-COLUMN($J$5)-$G25&lt;0,FALSE,MOD(COLUMN()-COLUMN($J$5)-$G25,$I25)=0,TRUE,FALSE),$J25*K$2,0)</f>
        <v>0</v>
      </c>
      <c r="L25" s="126">
        <f t="array" ref="L25">IF(_xlfn.SWITCH(TRUE,COLUMN()-COLUMN($J$5)-$G25&lt;0,FALSE,MOD(COLUMN()-COLUMN($J$5)-$G25,$I25)=0,TRUE,FALSE),$J25*L$2,0)</f>
        <v>0</v>
      </c>
      <c r="M25" s="126">
        <f t="array" ref="M25">IF(_xlfn.SWITCH(TRUE,COLUMN()-COLUMN($J$5)-$G25&lt;0,FALSE,MOD(COLUMN()-COLUMN($J$5)-$G25,$I25)=0,TRUE,FALSE),$J25*M$2,0)</f>
        <v>0</v>
      </c>
      <c r="N25" s="126">
        <f t="array" ref="N25">IF(_xlfn.SWITCH(TRUE,COLUMN()-COLUMN($J$5)-$G25&lt;0,FALSE,MOD(COLUMN()-COLUMN($J$5)-$G25,$I25)=0,TRUE,FALSE),$J25*N$2,0)</f>
        <v>0</v>
      </c>
      <c r="O25" s="126">
        <f t="array" ref="O25">IF(_xlfn.SWITCH(TRUE,COLUMN()-COLUMN($J$5)-$G25&lt;0,FALSE,MOD(COLUMN()-COLUMN($J$5)-$G25,$I25)=0,TRUE,FALSE),$J25*O$2,0)</f>
        <v>673850.73750316852</v>
      </c>
      <c r="P25" s="126">
        <f t="array" ref="P25">IF(_xlfn.SWITCH(TRUE,COLUMN()-COLUMN($J$5)-$G25&lt;0,FALSE,MOD(COLUMN()-COLUMN($J$5)-$G25,$I25)=0,TRUE,FALSE),$J25*P$2,0)</f>
        <v>0</v>
      </c>
      <c r="Q25" s="126">
        <f t="array" ref="Q25">IF(_xlfn.SWITCH(TRUE,COLUMN()-COLUMN($J$5)-$G25&lt;0,FALSE,MOD(COLUMN()-COLUMN($J$5)-$G25,$I25)=0,TRUE,FALSE),$J25*Q$2,0)</f>
        <v>0</v>
      </c>
      <c r="R25" s="126">
        <f t="array" ref="R25">IF(_xlfn.SWITCH(TRUE,COLUMN()-COLUMN($J$5)-$G25&lt;0,FALSE,MOD(COLUMN()-COLUMN($J$5)-$G25,$I25)=0,TRUE,FALSE),$J25*R$2,0)</f>
        <v>0</v>
      </c>
      <c r="S25" s="126">
        <f t="array" ref="S25">IF(_xlfn.SWITCH(TRUE,COLUMN()-COLUMN($J$5)-$G25&lt;0,FALSE,MOD(COLUMN()-COLUMN($J$5)-$G25,$I25)=0,TRUE,FALSE),$J25*S$2,0)</f>
        <v>0</v>
      </c>
      <c r="T25" s="126">
        <f t="array" ref="T25">IF(_xlfn.SWITCH(TRUE,COLUMN()-COLUMN($J$5)-$G25&lt;0,FALSE,MOD(COLUMN()-COLUMN($J$5)-$G25,$I25)=0,TRUE,FALSE),$J25*T$2,0)</f>
        <v>0</v>
      </c>
      <c r="U25" s="126">
        <f t="array" ref="U25">IF(_xlfn.SWITCH(TRUE,COLUMN()-COLUMN($J$5)-$G25&lt;0,FALSE,MOD(COLUMN()-COLUMN($J$5)-$G25,$I25)=0,TRUE,FALSE),$J25*U$2,0)</f>
        <v>0</v>
      </c>
      <c r="V25" s="126">
        <f t="array" ref="V25">IF(_xlfn.SWITCH(TRUE,COLUMN()-COLUMN($J$5)-$G25&lt;0,FALSE,MOD(COLUMN()-COLUMN($J$5)-$G25,$I25)=0,TRUE,FALSE),$J25*V$2,0)</f>
        <v>0</v>
      </c>
      <c r="W25" s="126">
        <f t="array" ref="W25">IF(_xlfn.SWITCH(TRUE,COLUMN()-COLUMN($J$5)-$G25&lt;0,FALSE,MOD(COLUMN()-COLUMN($J$5)-$G25,$I25)=0,TRUE,FALSE),$J25*W$2,0)</f>
        <v>0</v>
      </c>
      <c r="X25" s="126">
        <f t="array" ref="X25">IF(_xlfn.SWITCH(TRUE,COLUMN()-COLUMN($J$5)-$G25&lt;0,FALSE,MOD(COLUMN()-COLUMN($J$5)-$G25,$I25)=0,TRUE,FALSE),$J25*X$2,0)</f>
        <v>0</v>
      </c>
      <c r="Y25" s="126">
        <f t="array" ref="Y25">IF(_xlfn.SWITCH(TRUE,COLUMN()-COLUMN($J$5)-$G25&lt;0,FALSE,MOD(COLUMN()-COLUMN($J$5)-$G25,$I25)=0,TRUE,FALSE),$J25*Y$2,0)</f>
        <v>905599.04336362483</v>
      </c>
      <c r="Z25" s="126">
        <f t="array" ref="Z25">IF(_xlfn.SWITCH(TRUE,COLUMN()-COLUMN($J$5)-$G25&lt;0,FALSE,MOD(COLUMN()-COLUMN($J$5)-$G25,$I25)=0,TRUE,FALSE),$J25*Z$2,0)</f>
        <v>0</v>
      </c>
      <c r="AA25" s="126">
        <f t="array" ref="AA25">IF(_xlfn.SWITCH(TRUE,COLUMN()-COLUMN($J$5)-$G25&lt;0,FALSE,MOD(COLUMN()-COLUMN($J$5)-$G25,$I25)=0,TRUE,FALSE),$J25*AA$2,0)</f>
        <v>0</v>
      </c>
      <c r="AB25" s="126">
        <f t="array" ref="AB25">IF(_xlfn.SWITCH(TRUE,COLUMN()-COLUMN($J$5)-$G25&lt;0,FALSE,MOD(COLUMN()-COLUMN($J$5)-$G25,$I25)=0,TRUE,FALSE),$J25*AB$2,0)</f>
        <v>0</v>
      </c>
      <c r="AC25" s="126">
        <f t="array" ref="AC25">IF(_xlfn.SWITCH(TRUE,COLUMN()-COLUMN($J$5)-$G25&lt;0,FALSE,MOD(COLUMN()-COLUMN($J$5)-$G25,$I25)=0,TRUE,FALSE),$J25*AC$2,0)</f>
        <v>0</v>
      </c>
      <c r="AD25" s="126">
        <f t="array" ref="AD25">IF(_xlfn.SWITCH(TRUE,COLUMN()-COLUMN($J$5)-$G25&lt;0,FALSE,MOD(COLUMN()-COLUMN($J$5)-$G25,$I25)=0,TRUE,FALSE),$J25*AD$2,0)</f>
        <v>0</v>
      </c>
      <c r="AE25" s="127">
        <f t="shared" si="3"/>
        <v>1579449.7808667934</v>
      </c>
    </row>
    <row r="26" spans="1:31" s="128" customFormat="1" ht="23.1" customHeight="1" outlineLevel="2">
      <c r="A26" s="122" t="s">
        <v>943</v>
      </c>
      <c r="B26" s="141" t="s">
        <v>1236</v>
      </c>
      <c r="C26" s="252" t="s">
        <v>995</v>
      </c>
      <c r="D26" s="252" t="s">
        <v>1130</v>
      </c>
      <c r="E26" s="470" t="s">
        <v>1147</v>
      </c>
      <c r="F26" s="468" t="s">
        <v>985</v>
      </c>
      <c r="G26" s="122">
        <f t="shared" si="2"/>
        <v>14</v>
      </c>
      <c r="H26" s="468">
        <v>2038</v>
      </c>
      <c r="I26" s="468">
        <v>15</v>
      </c>
      <c r="J26" s="415">
        <f>Costs!P24</f>
        <v>9667350</v>
      </c>
      <c r="K26" s="419">
        <f t="array" ref="K26">IF(_xlfn.SWITCH(TRUE,COLUMN()-COLUMN($J$5)-$G26&lt;0,FALSE,MOD(COLUMN()-COLUMN($J$5)-$G26,$I26)=0,TRUE,FALSE),$J26*K$2,0)</f>
        <v>0</v>
      </c>
      <c r="L26" s="126">
        <f t="array" ref="L26">IF(_xlfn.SWITCH(TRUE,COLUMN()-COLUMN($J$5)-$G26&lt;0,FALSE,MOD(COLUMN()-COLUMN($J$5)-$G26,$I26)=0,TRUE,FALSE),$J26*L$2,0)</f>
        <v>0</v>
      </c>
      <c r="M26" s="126">
        <f t="array" ref="M26">IF(_xlfn.SWITCH(TRUE,COLUMN()-COLUMN($J$5)-$G26&lt;0,FALSE,MOD(COLUMN()-COLUMN($J$5)-$G26,$I26)=0,TRUE,FALSE),$J26*M$2,0)</f>
        <v>0</v>
      </c>
      <c r="N26" s="126">
        <f t="array" ref="N26">IF(_xlfn.SWITCH(TRUE,COLUMN()-COLUMN($J$5)-$G26&lt;0,FALSE,MOD(COLUMN()-COLUMN($J$5)-$G26,$I26)=0,TRUE,FALSE),$J26*N$2,0)</f>
        <v>0</v>
      </c>
      <c r="O26" s="126">
        <f t="array" ref="O26">IF(_xlfn.SWITCH(TRUE,COLUMN()-COLUMN($J$5)-$G26&lt;0,FALSE,MOD(COLUMN()-COLUMN($J$5)-$G26,$I26)=0,TRUE,FALSE),$J26*O$2,0)</f>
        <v>0</v>
      </c>
      <c r="P26" s="126">
        <f t="array" ref="P26">IF(_xlfn.SWITCH(TRUE,COLUMN()-COLUMN($J$5)-$G26&lt;0,FALSE,MOD(COLUMN()-COLUMN($J$5)-$G26,$I26)=0,TRUE,FALSE),$J26*P$2,0)</f>
        <v>0</v>
      </c>
      <c r="Q26" s="126">
        <f t="array" ref="Q26">IF(_xlfn.SWITCH(TRUE,COLUMN()-COLUMN($J$5)-$G26&lt;0,FALSE,MOD(COLUMN()-COLUMN($J$5)-$G26,$I26)=0,TRUE,FALSE),$J26*Q$2,0)</f>
        <v>0</v>
      </c>
      <c r="R26" s="126">
        <f t="array" ref="R26">IF(_xlfn.SWITCH(TRUE,COLUMN()-COLUMN($J$5)-$G26&lt;0,FALSE,MOD(COLUMN()-COLUMN($J$5)-$G26,$I26)=0,TRUE,FALSE),$J26*R$2,0)</f>
        <v>0</v>
      </c>
      <c r="S26" s="126">
        <f t="array" ref="S26">IF(_xlfn.SWITCH(TRUE,COLUMN()-COLUMN($J$5)-$G26&lt;0,FALSE,MOD(COLUMN()-COLUMN($J$5)-$G26,$I26)=0,TRUE,FALSE),$J26*S$2,0)</f>
        <v>0</v>
      </c>
      <c r="T26" s="126">
        <f t="array" ref="T26">IF(_xlfn.SWITCH(TRUE,COLUMN()-COLUMN($J$5)-$G26&lt;0,FALSE,MOD(COLUMN()-COLUMN($J$5)-$G26,$I26)=0,TRUE,FALSE),$J26*T$2,0)</f>
        <v>0</v>
      </c>
      <c r="U26" s="126">
        <f t="array" ref="U26">IF(_xlfn.SWITCH(TRUE,COLUMN()-COLUMN($J$5)-$G26&lt;0,FALSE,MOD(COLUMN()-COLUMN($J$5)-$G26,$I26)=0,TRUE,FALSE),$J26*U$2,0)</f>
        <v>0</v>
      </c>
      <c r="V26" s="126">
        <f t="array" ref="V26">IF(_xlfn.SWITCH(TRUE,COLUMN()-COLUMN($J$5)-$G26&lt;0,FALSE,MOD(COLUMN()-COLUMN($J$5)-$G26,$I26)=0,TRUE,FALSE),$J26*V$2,0)</f>
        <v>0</v>
      </c>
      <c r="W26" s="126">
        <f t="array" ref="W26">IF(_xlfn.SWITCH(TRUE,COLUMN()-COLUMN($J$5)-$G26&lt;0,FALSE,MOD(COLUMN()-COLUMN($J$5)-$G26,$I26)=0,TRUE,FALSE),$J26*W$2,0)</f>
        <v>0</v>
      </c>
      <c r="X26" s="126">
        <f t="array" ref="X26">IF(_xlfn.SWITCH(TRUE,COLUMN()-COLUMN($J$5)-$G26&lt;0,FALSE,MOD(COLUMN()-COLUMN($J$5)-$G26,$I26)=0,TRUE,FALSE),$J26*X$2,0)</f>
        <v>14693718.423551742</v>
      </c>
      <c r="Y26" s="126">
        <f t="array" ref="Y26">IF(_xlfn.SWITCH(TRUE,COLUMN()-COLUMN($J$5)-$G26&lt;0,FALSE,MOD(COLUMN()-COLUMN($J$5)-$G26,$I26)=0,TRUE,FALSE),$J26*Y$2,0)</f>
        <v>0</v>
      </c>
      <c r="Z26" s="126">
        <f t="array" ref="Z26">IF(_xlfn.SWITCH(TRUE,COLUMN()-COLUMN($J$5)-$G26&lt;0,FALSE,MOD(COLUMN()-COLUMN($J$5)-$G26,$I26)=0,TRUE,FALSE),$J26*Z$2,0)</f>
        <v>0</v>
      </c>
      <c r="AA26" s="126">
        <f t="array" ref="AA26">IF(_xlfn.SWITCH(TRUE,COLUMN()-COLUMN($J$5)-$G26&lt;0,FALSE,MOD(COLUMN()-COLUMN($J$5)-$G26,$I26)=0,TRUE,FALSE),$J26*AA$2,0)</f>
        <v>0</v>
      </c>
      <c r="AB26" s="126">
        <f t="array" ref="AB26">IF(_xlfn.SWITCH(TRUE,COLUMN()-COLUMN($J$5)-$G26&lt;0,FALSE,MOD(COLUMN()-COLUMN($J$5)-$G26,$I26)=0,TRUE,FALSE),$J26*AB$2,0)</f>
        <v>0</v>
      </c>
      <c r="AC26" s="126">
        <f t="array" ref="AC26">IF(_xlfn.SWITCH(TRUE,COLUMN()-COLUMN($J$5)-$G26&lt;0,FALSE,MOD(COLUMN()-COLUMN($J$5)-$G26,$I26)=0,TRUE,FALSE),$J26*AC$2,0)</f>
        <v>0</v>
      </c>
      <c r="AD26" s="126">
        <f t="array" ref="AD26">IF(_xlfn.SWITCH(TRUE,COLUMN()-COLUMN($J$5)-$G26&lt;0,FALSE,MOD(COLUMN()-COLUMN($J$5)-$G26,$I26)=0,TRUE,FALSE),$J26*AD$2,0)</f>
        <v>0</v>
      </c>
      <c r="AE26" s="127">
        <f t="shared" si="3"/>
        <v>14693718.423551742</v>
      </c>
    </row>
    <row r="27" spans="1:31" s="128" customFormat="1" ht="21.95" customHeight="1" outlineLevel="2">
      <c r="A27" s="122" t="s">
        <v>943</v>
      </c>
      <c r="B27" s="141" t="s">
        <v>1146</v>
      </c>
      <c r="C27" s="252" t="s">
        <v>995</v>
      </c>
      <c r="D27" s="252" t="s">
        <v>1130</v>
      </c>
      <c r="E27" s="469" t="s">
        <v>1147</v>
      </c>
      <c r="F27" s="125" t="s">
        <v>983</v>
      </c>
      <c r="G27" s="122">
        <f t="shared" si="2"/>
        <v>2</v>
      </c>
      <c r="H27" s="125">
        <v>2026</v>
      </c>
      <c r="I27" s="468">
        <v>20</v>
      </c>
      <c r="J27" s="415">
        <f>Costs!P25</f>
        <v>1513050.0000000002</v>
      </c>
      <c r="K27" s="419">
        <f t="array" ref="K27">IF(_xlfn.SWITCH(TRUE,COLUMN()-COLUMN($J$5)-$G27&lt;0,FALSE,MOD(COLUMN()-COLUMN($J$5)-$G27,$I27)=0,TRUE,FALSE),$J27*K$2,0)</f>
        <v>0</v>
      </c>
      <c r="L27" s="126">
        <f t="array" ref="L27">IF(_xlfn.SWITCH(TRUE,COLUMN()-COLUMN($J$5)-$G27&lt;0,FALSE,MOD(COLUMN()-COLUMN($J$5)-$G27,$I27)=0,TRUE,FALSE),$J27*L$2,0)</f>
        <v>1612986.9525000001</v>
      </c>
      <c r="M27" s="126">
        <f t="array" ref="M27">IF(_xlfn.SWITCH(TRUE,COLUMN()-COLUMN($J$5)-$G27&lt;0,FALSE,MOD(COLUMN()-COLUMN($J$5)-$G27,$I27)=0,TRUE,FALSE),$J27*M$2,0)</f>
        <v>0</v>
      </c>
      <c r="N27" s="126">
        <f t="array" ref="N27">IF(_xlfn.SWITCH(TRUE,COLUMN()-COLUMN($J$5)-$G27&lt;0,FALSE,MOD(COLUMN()-COLUMN($J$5)-$G27,$I27)=0,TRUE,FALSE),$J27*N$2,0)</f>
        <v>0</v>
      </c>
      <c r="O27" s="126">
        <f t="array" ref="O27">IF(_xlfn.SWITCH(TRUE,COLUMN()-COLUMN($J$5)-$G27&lt;0,FALSE,MOD(COLUMN()-COLUMN($J$5)-$G27,$I27)=0,TRUE,FALSE),$J27*O$2,0)</f>
        <v>0</v>
      </c>
      <c r="P27" s="126">
        <f t="array" ref="P27">IF(_xlfn.SWITCH(TRUE,COLUMN()-COLUMN($J$5)-$G27&lt;0,FALSE,MOD(COLUMN()-COLUMN($J$5)-$G27,$I27)=0,TRUE,FALSE),$J27*P$2,0)</f>
        <v>0</v>
      </c>
      <c r="Q27" s="126">
        <f t="array" ref="Q27">IF(_xlfn.SWITCH(TRUE,COLUMN()-COLUMN($J$5)-$G27&lt;0,FALSE,MOD(COLUMN()-COLUMN($J$5)-$G27,$I27)=0,TRUE,FALSE),$J27*Q$2,0)</f>
        <v>0</v>
      </c>
      <c r="R27" s="126">
        <f t="array" ref="R27">IF(_xlfn.SWITCH(TRUE,COLUMN()-COLUMN($J$5)-$G27&lt;0,FALSE,MOD(COLUMN()-COLUMN($J$5)-$G27,$I27)=0,TRUE,FALSE),$J27*R$2,0)</f>
        <v>0</v>
      </c>
      <c r="S27" s="126">
        <f t="array" ref="S27">IF(_xlfn.SWITCH(TRUE,COLUMN()-COLUMN($J$5)-$G27&lt;0,FALSE,MOD(COLUMN()-COLUMN($J$5)-$G27,$I27)=0,TRUE,FALSE),$J27*S$2,0)</f>
        <v>0</v>
      </c>
      <c r="T27" s="126">
        <f t="array" ref="T27">IF(_xlfn.SWITCH(TRUE,COLUMN()-COLUMN($J$5)-$G27&lt;0,FALSE,MOD(COLUMN()-COLUMN($J$5)-$G27,$I27)=0,TRUE,FALSE),$J27*T$2,0)</f>
        <v>0</v>
      </c>
      <c r="U27" s="126">
        <f t="array" ref="U27">IF(_xlfn.SWITCH(TRUE,COLUMN()-COLUMN($J$5)-$G27&lt;0,FALSE,MOD(COLUMN()-COLUMN($J$5)-$G27,$I27)=0,TRUE,FALSE),$J27*U$2,0)</f>
        <v>0</v>
      </c>
      <c r="V27" s="126">
        <f t="array" ref="V27">IF(_xlfn.SWITCH(TRUE,COLUMN()-COLUMN($J$5)-$G27&lt;0,FALSE,MOD(COLUMN()-COLUMN($J$5)-$G27,$I27)=0,TRUE,FALSE),$J27*V$2,0)</f>
        <v>0</v>
      </c>
      <c r="W27" s="126">
        <f t="array" ref="W27">IF(_xlfn.SWITCH(TRUE,COLUMN()-COLUMN($J$5)-$G27&lt;0,FALSE,MOD(COLUMN()-COLUMN($J$5)-$G27,$I27)=0,TRUE,FALSE),$J27*W$2,0)</f>
        <v>0</v>
      </c>
      <c r="X27" s="126">
        <f t="array" ref="X27">IF(_xlfn.SWITCH(TRUE,COLUMN()-COLUMN($J$5)-$G27&lt;0,FALSE,MOD(COLUMN()-COLUMN($J$5)-$G27,$I27)=0,TRUE,FALSE),$J27*X$2,0)</f>
        <v>0</v>
      </c>
      <c r="Y27" s="126">
        <f t="array" ref="Y27">IF(_xlfn.SWITCH(TRUE,COLUMN()-COLUMN($J$5)-$G27&lt;0,FALSE,MOD(COLUMN()-COLUMN($J$5)-$G27,$I27)=0,TRUE,FALSE),$J27*Y$2,0)</f>
        <v>0</v>
      </c>
      <c r="Z27" s="126">
        <f t="array" ref="Z27">IF(_xlfn.SWITCH(TRUE,COLUMN()-COLUMN($J$5)-$G27&lt;0,FALSE,MOD(COLUMN()-COLUMN($J$5)-$G27,$I27)=0,TRUE,FALSE),$J27*Z$2,0)</f>
        <v>0</v>
      </c>
      <c r="AA27" s="126">
        <f t="array" ref="AA27">IF(_xlfn.SWITCH(TRUE,COLUMN()-COLUMN($J$5)-$G27&lt;0,FALSE,MOD(COLUMN()-COLUMN($J$5)-$G27,$I27)=0,TRUE,FALSE),$J27*AA$2,0)</f>
        <v>0</v>
      </c>
      <c r="AB27" s="126">
        <f t="array" ref="AB27">IF(_xlfn.SWITCH(TRUE,COLUMN()-COLUMN($J$5)-$G27&lt;0,FALSE,MOD(COLUMN()-COLUMN($J$5)-$G27,$I27)=0,TRUE,FALSE),$J27*AB$2,0)</f>
        <v>0</v>
      </c>
      <c r="AC27" s="126">
        <f t="array" ref="AC27">IF(_xlfn.SWITCH(TRUE,COLUMN()-COLUMN($J$5)-$G27&lt;0,FALSE,MOD(COLUMN()-COLUMN($J$5)-$G27,$I27)=0,TRUE,FALSE),$J27*AC$2,0)</f>
        <v>0</v>
      </c>
      <c r="AD27" s="126">
        <f t="array" ref="AD27">IF(_xlfn.SWITCH(TRUE,COLUMN()-COLUMN($J$5)-$G27&lt;0,FALSE,MOD(COLUMN()-COLUMN($J$5)-$G27,$I27)=0,TRUE,FALSE),$J27*AD$2,0)</f>
        <v>0</v>
      </c>
      <c r="AE27" s="127">
        <f t="shared" si="3"/>
        <v>1612986.9525000001</v>
      </c>
    </row>
    <row r="28" spans="1:31" s="128" customFormat="1" ht="45" outlineLevel="2">
      <c r="A28" s="122" t="s">
        <v>943</v>
      </c>
      <c r="B28" s="141" t="s">
        <v>1148</v>
      </c>
      <c r="C28" s="252" t="s">
        <v>995</v>
      </c>
      <c r="D28" s="252" t="s">
        <v>1149</v>
      </c>
      <c r="E28" s="470" t="s">
        <v>1234</v>
      </c>
      <c r="F28" s="468" t="s">
        <v>983</v>
      </c>
      <c r="G28" s="122">
        <f t="shared" si="2"/>
        <v>2</v>
      </c>
      <c r="H28" s="468">
        <v>2026</v>
      </c>
      <c r="I28" s="468">
        <v>10</v>
      </c>
      <c r="J28" s="415">
        <f>Costs!P26</f>
        <v>623775.60000000009</v>
      </c>
      <c r="K28" s="419">
        <f t="array" ref="K28">IF(_xlfn.SWITCH(TRUE,COLUMN()-COLUMN($J$5)-$G28&lt;0,FALSE,MOD(COLUMN()-COLUMN($J$5)-$G28,$I28)=0,TRUE,FALSE),$J28*K$2,0)</f>
        <v>0</v>
      </c>
      <c r="L28" s="126">
        <f t="array" ref="L28">IF(_xlfn.SWITCH(TRUE,COLUMN()-COLUMN($J$5)-$G28&lt;0,FALSE,MOD(COLUMN()-COLUMN($J$5)-$G28,$I28)=0,TRUE,FALSE),$J28*L$2,0)</f>
        <v>664975.9783800001</v>
      </c>
      <c r="M28" s="126">
        <f t="array" ref="M28">IF(_xlfn.SWITCH(TRUE,COLUMN()-COLUMN($J$5)-$G28&lt;0,FALSE,MOD(COLUMN()-COLUMN($J$5)-$G28,$I28)=0,TRUE,FALSE),$J28*M$2,0)</f>
        <v>0</v>
      </c>
      <c r="N28" s="126">
        <f t="array" ref="N28">IF(_xlfn.SWITCH(TRUE,COLUMN()-COLUMN($J$5)-$G28&lt;0,FALSE,MOD(COLUMN()-COLUMN($J$5)-$G28,$I28)=0,TRUE,FALSE),$J28*N$2,0)</f>
        <v>0</v>
      </c>
      <c r="O28" s="126">
        <f t="array" ref="O28">IF(_xlfn.SWITCH(TRUE,COLUMN()-COLUMN($J$5)-$G28&lt;0,FALSE,MOD(COLUMN()-COLUMN($J$5)-$G28,$I28)=0,TRUE,FALSE),$J28*O$2,0)</f>
        <v>0</v>
      </c>
      <c r="P28" s="126">
        <f t="array" ref="P28">IF(_xlfn.SWITCH(TRUE,COLUMN()-COLUMN($J$5)-$G28&lt;0,FALSE,MOD(COLUMN()-COLUMN($J$5)-$G28,$I28)=0,TRUE,FALSE),$J28*P$2,0)</f>
        <v>0</v>
      </c>
      <c r="Q28" s="126">
        <f t="array" ref="Q28">IF(_xlfn.SWITCH(TRUE,COLUMN()-COLUMN($J$5)-$G28&lt;0,FALSE,MOD(COLUMN()-COLUMN($J$5)-$G28,$I28)=0,TRUE,FALSE),$J28*Q$2,0)</f>
        <v>0</v>
      </c>
      <c r="R28" s="126">
        <f t="array" ref="R28">IF(_xlfn.SWITCH(TRUE,COLUMN()-COLUMN($J$5)-$G28&lt;0,FALSE,MOD(COLUMN()-COLUMN($J$5)-$G28,$I28)=0,TRUE,FALSE),$J28*R$2,0)</f>
        <v>0</v>
      </c>
      <c r="S28" s="126">
        <f t="array" ref="S28">IF(_xlfn.SWITCH(TRUE,COLUMN()-COLUMN($J$5)-$G28&lt;0,FALSE,MOD(COLUMN()-COLUMN($J$5)-$G28,$I28)=0,TRUE,FALSE),$J28*S$2,0)</f>
        <v>0</v>
      </c>
      <c r="T28" s="126">
        <f t="array" ref="T28">IF(_xlfn.SWITCH(TRUE,COLUMN()-COLUMN($J$5)-$G28&lt;0,FALSE,MOD(COLUMN()-COLUMN($J$5)-$G28,$I28)=0,TRUE,FALSE),$J28*T$2,0)</f>
        <v>0</v>
      </c>
      <c r="U28" s="126">
        <f t="array" ref="U28">IF(_xlfn.SWITCH(TRUE,COLUMN()-COLUMN($J$5)-$G28&lt;0,FALSE,MOD(COLUMN()-COLUMN($J$5)-$G28,$I28)=0,TRUE,FALSE),$J28*U$2,0)</f>
        <v>0</v>
      </c>
      <c r="V28" s="126">
        <f t="array" ref="V28">IF(_xlfn.SWITCH(TRUE,COLUMN()-COLUMN($J$5)-$G28&lt;0,FALSE,MOD(COLUMN()-COLUMN($J$5)-$G28,$I28)=0,TRUE,FALSE),$J28*V$2,0)</f>
        <v>893672.10921526502</v>
      </c>
      <c r="W28" s="126">
        <f t="array" ref="W28">IF(_xlfn.SWITCH(TRUE,COLUMN()-COLUMN($J$5)-$G28&lt;0,FALSE,MOD(COLUMN()-COLUMN($J$5)-$G28,$I28)=0,TRUE,FALSE),$J28*W$2,0)</f>
        <v>0</v>
      </c>
      <c r="X28" s="126">
        <f t="array" ref="X28">IF(_xlfn.SWITCH(TRUE,COLUMN()-COLUMN($J$5)-$G28&lt;0,FALSE,MOD(COLUMN()-COLUMN($J$5)-$G28,$I28)=0,TRUE,FALSE),$J28*X$2,0)</f>
        <v>0</v>
      </c>
      <c r="Y28" s="126">
        <f t="array" ref="Y28">IF(_xlfn.SWITCH(TRUE,COLUMN()-COLUMN($J$5)-$G28&lt;0,FALSE,MOD(COLUMN()-COLUMN($J$5)-$G28,$I28)=0,TRUE,FALSE),$J28*Y$2,0)</f>
        <v>0</v>
      </c>
      <c r="Z28" s="126">
        <f t="array" ref="Z28">IF(_xlfn.SWITCH(TRUE,COLUMN()-COLUMN($J$5)-$G28&lt;0,FALSE,MOD(COLUMN()-COLUMN($J$5)-$G28,$I28)=0,TRUE,FALSE),$J28*Z$2,0)</f>
        <v>0</v>
      </c>
      <c r="AA28" s="126">
        <f t="array" ref="AA28">IF(_xlfn.SWITCH(TRUE,COLUMN()-COLUMN($J$5)-$G28&lt;0,FALSE,MOD(COLUMN()-COLUMN($J$5)-$G28,$I28)=0,TRUE,FALSE),$J28*AA$2,0)</f>
        <v>0</v>
      </c>
      <c r="AB28" s="126">
        <f t="array" ref="AB28">IF(_xlfn.SWITCH(TRUE,COLUMN()-COLUMN($J$5)-$G28&lt;0,FALSE,MOD(COLUMN()-COLUMN($J$5)-$G28,$I28)=0,TRUE,FALSE),$J28*AB$2,0)</f>
        <v>0</v>
      </c>
      <c r="AC28" s="126">
        <f t="array" ref="AC28">IF(_xlfn.SWITCH(TRUE,COLUMN()-COLUMN($J$5)-$G28&lt;0,FALSE,MOD(COLUMN()-COLUMN($J$5)-$G28,$I28)=0,TRUE,FALSE),$J28*AC$2,0)</f>
        <v>0</v>
      </c>
      <c r="AD28" s="126">
        <f t="array" ref="AD28">IF(_xlfn.SWITCH(TRUE,COLUMN()-COLUMN($J$5)-$G28&lt;0,FALSE,MOD(COLUMN()-COLUMN($J$5)-$G28,$I28)=0,TRUE,FALSE),$J28*AD$2,0)</f>
        <v>0</v>
      </c>
      <c r="AE28" s="127">
        <f t="shared" si="3"/>
        <v>1558648.0875952651</v>
      </c>
    </row>
    <row r="29" spans="1:31" s="128" customFormat="1" ht="45" outlineLevel="2">
      <c r="A29" s="122" t="s">
        <v>943</v>
      </c>
      <c r="B29" s="141" t="s">
        <v>1150</v>
      </c>
      <c r="C29" s="252" t="s">
        <v>995</v>
      </c>
      <c r="D29" s="252" t="s">
        <v>1130</v>
      </c>
      <c r="E29" s="470" t="s">
        <v>1151</v>
      </c>
      <c r="F29" s="468" t="s">
        <v>983</v>
      </c>
      <c r="G29" s="122">
        <f t="shared" si="2"/>
        <v>2</v>
      </c>
      <c r="H29" s="468">
        <v>2026</v>
      </c>
      <c r="I29" s="468">
        <v>20</v>
      </c>
      <c r="J29" s="415">
        <f>Costs!P27</f>
        <v>675000</v>
      </c>
      <c r="K29" s="419">
        <f t="array" ref="K29">IF(_xlfn.SWITCH(TRUE,COLUMN()-COLUMN($J$5)-$G29&lt;0,FALSE,MOD(COLUMN()-COLUMN($J$5)-$G29,$I29)=0,TRUE,FALSE),$J29*K$2,0)</f>
        <v>0</v>
      </c>
      <c r="L29" s="126">
        <f t="array" ref="L29">IF(_xlfn.SWITCH(TRUE,COLUMN()-COLUMN($J$5)-$G29&lt;0,FALSE,MOD(COLUMN()-COLUMN($J$5)-$G29,$I29)=0,TRUE,FALSE),$J29*L$2,0)</f>
        <v>719583.75</v>
      </c>
      <c r="M29" s="126">
        <f t="array" ref="M29">IF(_xlfn.SWITCH(TRUE,COLUMN()-COLUMN($J$5)-$G29&lt;0,FALSE,MOD(COLUMN()-COLUMN($J$5)-$G29,$I29)=0,TRUE,FALSE),$J29*M$2,0)</f>
        <v>0</v>
      </c>
      <c r="N29" s="126">
        <f t="array" ref="N29">IF(_xlfn.SWITCH(TRUE,COLUMN()-COLUMN($J$5)-$G29&lt;0,FALSE,MOD(COLUMN()-COLUMN($J$5)-$G29,$I29)=0,TRUE,FALSE),$J29*N$2,0)</f>
        <v>0</v>
      </c>
      <c r="O29" s="126">
        <f t="array" ref="O29">IF(_xlfn.SWITCH(TRUE,COLUMN()-COLUMN($J$5)-$G29&lt;0,FALSE,MOD(COLUMN()-COLUMN($J$5)-$G29,$I29)=0,TRUE,FALSE),$J29*O$2,0)</f>
        <v>0</v>
      </c>
      <c r="P29" s="126">
        <f t="array" ref="P29">IF(_xlfn.SWITCH(TRUE,COLUMN()-COLUMN($J$5)-$G29&lt;0,FALSE,MOD(COLUMN()-COLUMN($J$5)-$G29,$I29)=0,TRUE,FALSE),$J29*P$2,0)</f>
        <v>0</v>
      </c>
      <c r="Q29" s="126">
        <f t="array" ref="Q29">IF(_xlfn.SWITCH(TRUE,COLUMN()-COLUMN($J$5)-$G29&lt;0,FALSE,MOD(COLUMN()-COLUMN($J$5)-$G29,$I29)=0,TRUE,FALSE),$J29*Q$2,0)</f>
        <v>0</v>
      </c>
      <c r="R29" s="126">
        <f t="array" ref="R29">IF(_xlfn.SWITCH(TRUE,COLUMN()-COLUMN($J$5)-$G29&lt;0,FALSE,MOD(COLUMN()-COLUMN($J$5)-$G29,$I29)=0,TRUE,FALSE),$J29*R$2,0)</f>
        <v>0</v>
      </c>
      <c r="S29" s="126">
        <f t="array" ref="S29">IF(_xlfn.SWITCH(TRUE,COLUMN()-COLUMN($J$5)-$G29&lt;0,FALSE,MOD(COLUMN()-COLUMN($J$5)-$G29,$I29)=0,TRUE,FALSE),$J29*S$2,0)</f>
        <v>0</v>
      </c>
      <c r="T29" s="126">
        <f t="array" ref="T29">IF(_xlfn.SWITCH(TRUE,COLUMN()-COLUMN($J$5)-$G29&lt;0,FALSE,MOD(COLUMN()-COLUMN($J$5)-$G29,$I29)=0,TRUE,FALSE),$J29*T$2,0)</f>
        <v>0</v>
      </c>
      <c r="U29" s="126">
        <f t="array" ref="U29">IF(_xlfn.SWITCH(TRUE,COLUMN()-COLUMN($J$5)-$G29&lt;0,FALSE,MOD(COLUMN()-COLUMN($J$5)-$G29,$I29)=0,TRUE,FALSE),$J29*U$2,0)</f>
        <v>0</v>
      </c>
      <c r="V29" s="126">
        <f t="array" ref="V29">IF(_xlfn.SWITCH(TRUE,COLUMN()-COLUMN($J$5)-$G29&lt;0,FALSE,MOD(COLUMN()-COLUMN($J$5)-$G29,$I29)=0,TRUE,FALSE),$J29*V$2,0)</f>
        <v>0</v>
      </c>
      <c r="W29" s="126">
        <f t="array" ref="W29">IF(_xlfn.SWITCH(TRUE,COLUMN()-COLUMN($J$5)-$G29&lt;0,FALSE,MOD(COLUMN()-COLUMN($J$5)-$G29,$I29)=0,TRUE,FALSE),$J29*W$2,0)</f>
        <v>0</v>
      </c>
      <c r="X29" s="126">
        <f t="array" ref="X29">IF(_xlfn.SWITCH(TRUE,COLUMN()-COLUMN($J$5)-$G29&lt;0,FALSE,MOD(COLUMN()-COLUMN($J$5)-$G29,$I29)=0,TRUE,FALSE),$J29*X$2,0)</f>
        <v>0</v>
      </c>
      <c r="Y29" s="126">
        <f t="array" ref="Y29">IF(_xlfn.SWITCH(TRUE,COLUMN()-COLUMN($J$5)-$G29&lt;0,FALSE,MOD(COLUMN()-COLUMN($J$5)-$G29,$I29)=0,TRUE,FALSE),$J29*Y$2,0)</f>
        <v>0</v>
      </c>
      <c r="Z29" s="126">
        <f t="array" ref="Z29">IF(_xlfn.SWITCH(TRUE,COLUMN()-COLUMN($J$5)-$G29&lt;0,FALSE,MOD(COLUMN()-COLUMN($J$5)-$G29,$I29)=0,TRUE,FALSE),$J29*Z$2,0)</f>
        <v>0</v>
      </c>
      <c r="AA29" s="126">
        <f t="array" ref="AA29">IF(_xlfn.SWITCH(TRUE,COLUMN()-COLUMN($J$5)-$G29&lt;0,FALSE,MOD(COLUMN()-COLUMN($J$5)-$G29,$I29)=0,TRUE,FALSE),$J29*AA$2,0)</f>
        <v>0</v>
      </c>
      <c r="AB29" s="126">
        <f t="array" ref="AB29">IF(_xlfn.SWITCH(TRUE,COLUMN()-COLUMN($J$5)-$G29&lt;0,FALSE,MOD(COLUMN()-COLUMN($J$5)-$G29,$I29)=0,TRUE,FALSE),$J29*AB$2,0)</f>
        <v>0</v>
      </c>
      <c r="AC29" s="126">
        <f t="array" ref="AC29">IF(_xlfn.SWITCH(TRUE,COLUMN()-COLUMN($J$5)-$G29&lt;0,FALSE,MOD(COLUMN()-COLUMN($J$5)-$G29,$I29)=0,TRUE,FALSE),$J29*AC$2,0)</f>
        <v>0</v>
      </c>
      <c r="AD29" s="126">
        <f t="array" ref="AD29">IF(_xlfn.SWITCH(TRUE,COLUMN()-COLUMN($J$5)-$G29&lt;0,FALSE,MOD(COLUMN()-COLUMN($J$5)-$G29,$I29)=0,TRUE,FALSE),$J29*AD$2,0)</f>
        <v>0</v>
      </c>
      <c r="AE29" s="127">
        <f t="shared" si="3"/>
        <v>719583.75</v>
      </c>
    </row>
    <row r="30" spans="1:31" s="128" customFormat="1" ht="15" outlineLevel="2">
      <c r="A30" s="122" t="s">
        <v>943</v>
      </c>
      <c r="B30" s="141" t="s">
        <v>1143</v>
      </c>
      <c r="C30" s="252" t="s">
        <v>3</v>
      </c>
      <c r="D30" s="252" t="s">
        <v>1113</v>
      </c>
      <c r="E30" s="470" t="s">
        <v>1145</v>
      </c>
      <c r="F30" s="468" t="s">
        <v>984</v>
      </c>
      <c r="G30" s="122">
        <f t="shared" si="2"/>
        <v>5</v>
      </c>
      <c r="H30" s="468">
        <v>2029</v>
      </c>
      <c r="I30" s="468">
        <v>10</v>
      </c>
      <c r="J30" s="415">
        <f>Costs!P28</f>
        <v>696741.75</v>
      </c>
      <c r="K30" s="419">
        <f t="array" ref="K30">IF(_xlfn.SWITCH(TRUE,COLUMN()-COLUMN($J$5)-$G30&lt;0,FALSE,MOD(COLUMN()-COLUMN($J$5)-$G30,$I30)=0,TRUE,FALSE),$J30*K$2,0)</f>
        <v>0</v>
      </c>
      <c r="L30" s="126">
        <f t="array" ref="L30">IF(_xlfn.SWITCH(TRUE,COLUMN()-COLUMN($J$5)-$G30&lt;0,FALSE,MOD(COLUMN()-COLUMN($J$5)-$G30,$I30)=0,TRUE,FALSE),$J30*L$2,0)</f>
        <v>0</v>
      </c>
      <c r="M30" s="126">
        <f t="array" ref="M30">IF(_xlfn.SWITCH(TRUE,COLUMN()-COLUMN($J$5)-$G30&lt;0,FALSE,MOD(COLUMN()-COLUMN($J$5)-$G30,$I30)=0,TRUE,FALSE),$J30*M$2,0)</f>
        <v>0</v>
      </c>
      <c r="N30" s="126">
        <f t="array" ref="N30">IF(_xlfn.SWITCH(TRUE,COLUMN()-COLUMN($J$5)-$G30&lt;0,FALSE,MOD(COLUMN()-COLUMN($J$5)-$G30,$I30)=0,TRUE,FALSE),$J30*N$2,0)</f>
        <v>0</v>
      </c>
      <c r="O30" s="126">
        <f t="array" ref="O30">IF(_xlfn.SWITCH(TRUE,COLUMN()-COLUMN($J$5)-$G30&lt;0,FALSE,MOD(COLUMN()-COLUMN($J$5)-$G30,$I30)=0,TRUE,FALSE),$J30*O$2,0)</f>
        <v>811635.59214701119</v>
      </c>
      <c r="P30" s="126">
        <f t="array" ref="P30">IF(_xlfn.SWITCH(TRUE,COLUMN()-COLUMN($J$5)-$G30&lt;0,FALSE,MOD(COLUMN()-COLUMN($J$5)-$G30,$I30)=0,TRUE,FALSE),$J30*P$2,0)</f>
        <v>0</v>
      </c>
      <c r="Q30" s="126">
        <f t="array" ref="Q30">IF(_xlfn.SWITCH(TRUE,COLUMN()-COLUMN($J$5)-$G30&lt;0,FALSE,MOD(COLUMN()-COLUMN($J$5)-$G30,$I30)=0,TRUE,FALSE),$J30*Q$2,0)</f>
        <v>0</v>
      </c>
      <c r="R30" s="126">
        <f t="array" ref="R30">IF(_xlfn.SWITCH(TRUE,COLUMN()-COLUMN($J$5)-$G30&lt;0,FALSE,MOD(COLUMN()-COLUMN($J$5)-$G30,$I30)=0,TRUE,FALSE),$J30*R$2,0)</f>
        <v>0</v>
      </c>
      <c r="S30" s="126">
        <f t="array" ref="S30">IF(_xlfn.SWITCH(TRUE,COLUMN()-COLUMN($J$5)-$G30&lt;0,FALSE,MOD(COLUMN()-COLUMN($J$5)-$G30,$I30)=0,TRUE,FALSE),$J30*S$2,0)</f>
        <v>0</v>
      </c>
      <c r="T30" s="126">
        <f t="array" ref="T30">IF(_xlfn.SWITCH(TRUE,COLUMN()-COLUMN($J$5)-$G30&lt;0,FALSE,MOD(COLUMN()-COLUMN($J$5)-$G30,$I30)=0,TRUE,FALSE),$J30*T$2,0)</f>
        <v>0</v>
      </c>
      <c r="U30" s="126">
        <f t="array" ref="U30">IF(_xlfn.SWITCH(TRUE,COLUMN()-COLUMN($J$5)-$G30&lt;0,FALSE,MOD(COLUMN()-COLUMN($J$5)-$G30,$I30)=0,TRUE,FALSE),$J30*U$2,0)</f>
        <v>0</v>
      </c>
      <c r="V30" s="126">
        <f t="array" ref="V30">IF(_xlfn.SWITCH(TRUE,COLUMN()-COLUMN($J$5)-$G30&lt;0,FALSE,MOD(COLUMN()-COLUMN($J$5)-$G30,$I30)=0,TRUE,FALSE),$J30*V$2,0)</f>
        <v>0</v>
      </c>
      <c r="W30" s="126">
        <f t="array" ref="W30">IF(_xlfn.SWITCH(TRUE,COLUMN()-COLUMN($J$5)-$G30&lt;0,FALSE,MOD(COLUMN()-COLUMN($J$5)-$G30,$I30)=0,TRUE,FALSE),$J30*W$2,0)</f>
        <v>0</v>
      </c>
      <c r="X30" s="126">
        <f t="array" ref="X30">IF(_xlfn.SWITCH(TRUE,COLUMN()-COLUMN($J$5)-$G30&lt;0,FALSE,MOD(COLUMN()-COLUMN($J$5)-$G30,$I30)=0,TRUE,FALSE),$J30*X$2,0)</f>
        <v>0</v>
      </c>
      <c r="Y30" s="126">
        <f t="array" ref="Y30">IF(_xlfn.SWITCH(TRUE,COLUMN()-COLUMN($J$5)-$G30&lt;0,FALSE,MOD(COLUMN()-COLUMN($J$5)-$G30,$I30)=0,TRUE,FALSE),$J30*Y$2,0)</f>
        <v>1090770.366345034</v>
      </c>
      <c r="Z30" s="126">
        <f t="array" ref="Z30">IF(_xlfn.SWITCH(TRUE,COLUMN()-COLUMN($J$5)-$G30&lt;0,FALSE,MOD(COLUMN()-COLUMN($J$5)-$G30,$I30)=0,TRUE,FALSE),$J30*Z$2,0)</f>
        <v>0</v>
      </c>
      <c r="AA30" s="126">
        <f t="array" ref="AA30">IF(_xlfn.SWITCH(TRUE,COLUMN()-COLUMN($J$5)-$G30&lt;0,FALSE,MOD(COLUMN()-COLUMN($J$5)-$G30,$I30)=0,TRUE,FALSE),$J30*AA$2,0)</f>
        <v>0</v>
      </c>
      <c r="AB30" s="126">
        <f t="array" ref="AB30">IF(_xlfn.SWITCH(TRUE,COLUMN()-COLUMN($J$5)-$G30&lt;0,FALSE,MOD(COLUMN()-COLUMN($J$5)-$G30,$I30)=0,TRUE,FALSE),$J30*AB$2,0)</f>
        <v>0</v>
      </c>
      <c r="AC30" s="126">
        <f t="array" ref="AC30">IF(_xlfn.SWITCH(TRUE,COLUMN()-COLUMN($J$5)-$G30&lt;0,FALSE,MOD(COLUMN()-COLUMN($J$5)-$G30,$I30)=0,TRUE,FALSE),$J30*AC$2,0)</f>
        <v>0</v>
      </c>
      <c r="AD30" s="126">
        <f t="array" ref="AD30">IF(_xlfn.SWITCH(TRUE,COLUMN()-COLUMN($J$5)-$G30&lt;0,FALSE,MOD(COLUMN()-COLUMN($J$5)-$G30,$I30)=0,TRUE,FALSE),$J30*AD$2,0)</f>
        <v>0</v>
      </c>
      <c r="AE30" s="127">
        <f t="shared" si="3"/>
        <v>1902405.9584920453</v>
      </c>
    </row>
    <row r="31" spans="1:31" s="128" customFormat="1" ht="15" outlineLevel="2">
      <c r="A31" s="122" t="s">
        <v>943</v>
      </c>
      <c r="B31" s="141" t="s">
        <v>1152</v>
      </c>
      <c r="C31" s="252" t="s">
        <v>3</v>
      </c>
      <c r="D31" s="252" t="s">
        <v>1130</v>
      </c>
      <c r="E31" s="470" t="s">
        <v>1153</v>
      </c>
      <c r="F31" s="468" t="s">
        <v>983</v>
      </c>
      <c r="G31" s="122">
        <f t="shared" si="2"/>
        <v>5</v>
      </c>
      <c r="H31" s="468">
        <v>2029</v>
      </c>
      <c r="I31" s="468">
        <v>15</v>
      </c>
      <c r="J31" s="415">
        <f>Costs!P29</f>
        <v>405000</v>
      </c>
      <c r="K31" s="419">
        <f t="array" ref="K31">IF(_xlfn.SWITCH(TRUE,COLUMN()-COLUMN($J$5)-$G31&lt;0,FALSE,MOD(COLUMN()-COLUMN($J$5)-$G31,$I31)=0,TRUE,FALSE),$J31*K$2,0)</f>
        <v>0</v>
      </c>
      <c r="L31" s="126">
        <f t="array" ref="L31">IF(_xlfn.SWITCH(TRUE,COLUMN()-COLUMN($J$5)-$G31&lt;0,FALSE,MOD(COLUMN()-COLUMN($J$5)-$G31,$I31)=0,TRUE,FALSE),$J31*L$2,0)</f>
        <v>0</v>
      </c>
      <c r="M31" s="126">
        <f t="array" ref="M31">IF(_xlfn.SWITCH(TRUE,COLUMN()-COLUMN($J$5)-$G31&lt;0,FALSE,MOD(COLUMN()-COLUMN($J$5)-$G31,$I31)=0,TRUE,FALSE),$J31*M$2,0)</f>
        <v>0</v>
      </c>
      <c r="N31" s="126">
        <f t="array" ref="N31">IF(_xlfn.SWITCH(TRUE,COLUMN()-COLUMN($J$5)-$G31&lt;0,FALSE,MOD(COLUMN()-COLUMN($J$5)-$G31,$I31)=0,TRUE,FALSE),$J31*N$2,0)</f>
        <v>0</v>
      </c>
      <c r="O31" s="126">
        <f t="array" ref="O31">IF(_xlfn.SWITCH(TRUE,COLUMN()-COLUMN($J$5)-$G31&lt;0,FALSE,MOD(COLUMN()-COLUMN($J$5)-$G31,$I31)=0,TRUE,FALSE),$J31*O$2,0)</f>
        <v>471785.15543175</v>
      </c>
      <c r="P31" s="126">
        <f t="array" ref="P31">IF(_xlfn.SWITCH(TRUE,COLUMN()-COLUMN($J$5)-$G31&lt;0,FALSE,MOD(COLUMN()-COLUMN($J$5)-$G31,$I31)=0,TRUE,FALSE),$J31*P$2,0)</f>
        <v>0</v>
      </c>
      <c r="Q31" s="126">
        <f t="array" ref="Q31">IF(_xlfn.SWITCH(TRUE,COLUMN()-COLUMN($J$5)-$G31&lt;0,FALSE,MOD(COLUMN()-COLUMN($J$5)-$G31,$I31)=0,TRUE,FALSE),$J31*Q$2,0)</f>
        <v>0</v>
      </c>
      <c r="R31" s="126">
        <f t="array" ref="R31">IF(_xlfn.SWITCH(TRUE,COLUMN()-COLUMN($J$5)-$G31&lt;0,FALSE,MOD(COLUMN()-COLUMN($J$5)-$G31,$I31)=0,TRUE,FALSE),$J31*R$2,0)</f>
        <v>0</v>
      </c>
      <c r="S31" s="126">
        <f t="array" ref="S31">IF(_xlfn.SWITCH(TRUE,COLUMN()-COLUMN($J$5)-$G31&lt;0,FALSE,MOD(COLUMN()-COLUMN($J$5)-$G31,$I31)=0,TRUE,FALSE),$J31*S$2,0)</f>
        <v>0</v>
      </c>
      <c r="T31" s="126">
        <f t="array" ref="T31">IF(_xlfn.SWITCH(TRUE,COLUMN()-COLUMN($J$5)-$G31&lt;0,FALSE,MOD(COLUMN()-COLUMN($J$5)-$G31,$I31)=0,TRUE,FALSE),$J31*T$2,0)</f>
        <v>0</v>
      </c>
      <c r="U31" s="126">
        <f t="array" ref="U31">IF(_xlfn.SWITCH(TRUE,COLUMN()-COLUMN($J$5)-$G31&lt;0,FALSE,MOD(COLUMN()-COLUMN($J$5)-$G31,$I31)=0,TRUE,FALSE),$J31*U$2,0)</f>
        <v>0</v>
      </c>
      <c r="V31" s="126">
        <f t="array" ref="V31">IF(_xlfn.SWITCH(TRUE,COLUMN()-COLUMN($J$5)-$G31&lt;0,FALSE,MOD(COLUMN()-COLUMN($J$5)-$G31,$I31)=0,TRUE,FALSE),$J31*V$2,0)</f>
        <v>0</v>
      </c>
      <c r="W31" s="126">
        <f t="array" ref="W31">IF(_xlfn.SWITCH(TRUE,COLUMN()-COLUMN($J$5)-$G31&lt;0,FALSE,MOD(COLUMN()-COLUMN($J$5)-$G31,$I31)=0,TRUE,FALSE),$J31*W$2,0)</f>
        <v>0</v>
      </c>
      <c r="X31" s="126">
        <f t="array" ref="X31">IF(_xlfn.SWITCH(TRUE,COLUMN()-COLUMN($J$5)-$G31&lt;0,FALSE,MOD(COLUMN()-COLUMN($J$5)-$G31,$I31)=0,TRUE,FALSE),$J31*X$2,0)</f>
        <v>0</v>
      </c>
      <c r="Y31" s="126">
        <f t="array" ref="Y31">IF(_xlfn.SWITCH(TRUE,COLUMN()-COLUMN($J$5)-$G31&lt;0,FALSE,MOD(COLUMN()-COLUMN($J$5)-$G31,$I31)=0,TRUE,FALSE),$J31*Y$2,0)</f>
        <v>0</v>
      </c>
      <c r="Z31" s="126">
        <f t="array" ref="Z31">IF(_xlfn.SWITCH(TRUE,COLUMN()-COLUMN($J$5)-$G31&lt;0,FALSE,MOD(COLUMN()-COLUMN($J$5)-$G31,$I31)=0,TRUE,FALSE),$J31*Z$2,0)</f>
        <v>0</v>
      </c>
      <c r="AA31" s="126">
        <f t="array" ref="AA31">IF(_xlfn.SWITCH(TRUE,COLUMN()-COLUMN($J$5)-$G31&lt;0,FALSE,MOD(COLUMN()-COLUMN($J$5)-$G31,$I31)=0,TRUE,FALSE),$J31*AA$2,0)</f>
        <v>0</v>
      </c>
      <c r="AB31" s="126">
        <f t="array" ref="AB31">IF(_xlfn.SWITCH(TRUE,COLUMN()-COLUMN($J$5)-$G31&lt;0,FALSE,MOD(COLUMN()-COLUMN($J$5)-$G31,$I31)=0,TRUE,FALSE),$J31*AB$2,0)</f>
        <v>0</v>
      </c>
      <c r="AC31" s="126">
        <f t="array" ref="AC31">IF(_xlfn.SWITCH(TRUE,COLUMN()-COLUMN($J$5)-$G31&lt;0,FALSE,MOD(COLUMN()-COLUMN($J$5)-$G31,$I31)=0,TRUE,FALSE),$J31*AC$2,0)</f>
        <v>0</v>
      </c>
      <c r="AD31" s="126">
        <f t="array" ref="AD31">IF(_xlfn.SWITCH(TRUE,COLUMN()-COLUMN($J$5)-$G31&lt;0,FALSE,MOD(COLUMN()-COLUMN($J$5)-$G31,$I31)=0,TRUE,FALSE),$J31*AD$2,0)</f>
        <v>735025.89979859395</v>
      </c>
      <c r="AE31" s="127">
        <f t="shared" si="3"/>
        <v>1206811.0552303439</v>
      </c>
    </row>
    <row r="32" spans="1:31" s="128" customFormat="1" ht="15" outlineLevel="2">
      <c r="A32" s="122" t="s">
        <v>943</v>
      </c>
      <c r="B32" s="141" t="s">
        <v>1152</v>
      </c>
      <c r="C32" s="252" t="s">
        <v>3</v>
      </c>
      <c r="D32" s="252" t="s">
        <v>1154</v>
      </c>
      <c r="E32" s="470" t="s">
        <v>1129</v>
      </c>
      <c r="F32" s="468" t="s">
        <v>983</v>
      </c>
      <c r="G32" s="122">
        <f t="shared" si="2"/>
        <v>2</v>
      </c>
      <c r="H32" s="468">
        <v>2026</v>
      </c>
      <c r="I32" s="468">
        <v>10</v>
      </c>
      <c r="J32" s="415">
        <f>Costs!P30</f>
        <v>81000</v>
      </c>
      <c r="K32" s="419">
        <f t="array" ref="K32">IF(_xlfn.SWITCH(TRUE,COLUMN()-COLUMN($J$5)-$G32&lt;0,FALSE,MOD(COLUMN()-COLUMN($J$5)-$G32,$I32)=0,TRUE,FALSE),$J32*K$2,0)</f>
        <v>0</v>
      </c>
      <c r="L32" s="126">
        <f t="array" ref="L32">IF(_xlfn.SWITCH(TRUE,COLUMN()-COLUMN($J$5)-$G32&lt;0,FALSE,MOD(COLUMN()-COLUMN($J$5)-$G32,$I32)=0,TRUE,FALSE),$J32*L$2,0)</f>
        <v>86350.049999999988</v>
      </c>
      <c r="M32" s="126">
        <f t="array" ref="M32">IF(_xlfn.SWITCH(TRUE,COLUMN()-COLUMN($J$5)-$G32&lt;0,FALSE,MOD(COLUMN()-COLUMN($J$5)-$G32,$I32)=0,TRUE,FALSE),$J32*M$2,0)</f>
        <v>0</v>
      </c>
      <c r="N32" s="126">
        <f t="array" ref="N32">IF(_xlfn.SWITCH(TRUE,COLUMN()-COLUMN($J$5)-$G32&lt;0,FALSE,MOD(COLUMN()-COLUMN($J$5)-$G32,$I32)=0,TRUE,FALSE),$J32*N$2,0)</f>
        <v>0</v>
      </c>
      <c r="O32" s="126">
        <f t="array" ref="O32">IF(_xlfn.SWITCH(TRUE,COLUMN()-COLUMN($J$5)-$G32&lt;0,FALSE,MOD(COLUMN()-COLUMN($J$5)-$G32,$I32)=0,TRUE,FALSE),$J32*O$2,0)</f>
        <v>0</v>
      </c>
      <c r="P32" s="126">
        <f t="array" ref="P32">IF(_xlfn.SWITCH(TRUE,COLUMN()-COLUMN($J$5)-$G32&lt;0,FALSE,MOD(COLUMN()-COLUMN($J$5)-$G32,$I32)=0,TRUE,FALSE),$J32*P$2,0)</f>
        <v>0</v>
      </c>
      <c r="Q32" s="126">
        <f t="array" ref="Q32">IF(_xlfn.SWITCH(TRUE,COLUMN()-COLUMN($J$5)-$G32&lt;0,FALSE,MOD(COLUMN()-COLUMN($J$5)-$G32,$I32)=0,TRUE,FALSE),$J32*Q$2,0)</f>
        <v>0</v>
      </c>
      <c r="R32" s="126">
        <f t="array" ref="R32">IF(_xlfn.SWITCH(TRUE,COLUMN()-COLUMN($J$5)-$G32&lt;0,FALSE,MOD(COLUMN()-COLUMN($J$5)-$G32,$I32)=0,TRUE,FALSE),$J32*R$2,0)</f>
        <v>0</v>
      </c>
      <c r="S32" s="126">
        <f t="array" ref="S32">IF(_xlfn.SWITCH(TRUE,COLUMN()-COLUMN($J$5)-$G32&lt;0,FALSE,MOD(COLUMN()-COLUMN($J$5)-$G32,$I32)=0,TRUE,FALSE),$J32*S$2,0)</f>
        <v>0</v>
      </c>
      <c r="T32" s="126">
        <f t="array" ref="T32">IF(_xlfn.SWITCH(TRUE,COLUMN()-COLUMN($J$5)-$G32&lt;0,FALSE,MOD(COLUMN()-COLUMN($J$5)-$G32,$I32)=0,TRUE,FALSE),$J32*T$2,0)</f>
        <v>0</v>
      </c>
      <c r="U32" s="126">
        <f t="array" ref="U32">IF(_xlfn.SWITCH(TRUE,COLUMN()-COLUMN($J$5)-$G32&lt;0,FALSE,MOD(COLUMN()-COLUMN($J$5)-$G32,$I32)=0,TRUE,FALSE),$J32*U$2,0)</f>
        <v>0</v>
      </c>
      <c r="V32" s="126">
        <f t="array" ref="V32">IF(_xlfn.SWITCH(TRUE,COLUMN()-COLUMN($J$5)-$G32&lt;0,FALSE,MOD(COLUMN()-COLUMN($J$5)-$G32,$I32)=0,TRUE,FALSE),$J32*V$2,0)</f>
        <v>116047.24655218392</v>
      </c>
      <c r="W32" s="126">
        <f t="array" ref="W32">IF(_xlfn.SWITCH(TRUE,COLUMN()-COLUMN($J$5)-$G32&lt;0,FALSE,MOD(COLUMN()-COLUMN($J$5)-$G32,$I32)=0,TRUE,FALSE),$J32*W$2,0)</f>
        <v>0</v>
      </c>
      <c r="X32" s="126">
        <f t="array" ref="X32">IF(_xlfn.SWITCH(TRUE,COLUMN()-COLUMN($J$5)-$G32&lt;0,FALSE,MOD(COLUMN()-COLUMN($J$5)-$G32,$I32)=0,TRUE,FALSE),$J32*X$2,0)</f>
        <v>0</v>
      </c>
      <c r="Y32" s="126">
        <f t="array" ref="Y32">IF(_xlfn.SWITCH(TRUE,COLUMN()-COLUMN($J$5)-$G32&lt;0,FALSE,MOD(COLUMN()-COLUMN($J$5)-$G32,$I32)=0,TRUE,FALSE),$J32*Y$2,0)</f>
        <v>0</v>
      </c>
      <c r="Z32" s="126">
        <f t="array" ref="Z32">IF(_xlfn.SWITCH(TRUE,COLUMN()-COLUMN($J$5)-$G32&lt;0,FALSE,MOD(COLUMN()-COLUMN($J$5)-$G32,$I32)=0,TRUE,FALSE),$J32*Z$2,0)</f>
        <v>0</v>
      </c>
      <c r="AA32" s="126">
        <f t="array" ref="AA32">IF(_xlfn.SWITCH(TRUE,COLUMN()-COLUMN($J$5)-$G32&lt;0,FALSE,MOD(COLUMN()-COLUMN($J$5)-$G32,$I32)=0,TRUE,FALSE),$J32*AA$2,0)</f>
        <v>0</v>
      </c>
      <c r="AB32" s="126">
        <f t="array" ref="AB32">IF(_xlfn.SWITCH(TRUE,COLUMN()-COLUMN($J$5)-$G32&lt;0,FALSE,MOD(COLUMN()-COLUMN($J$5)-$G32,$I32)=0,TRUE,FALSE),$J32*AB$2,0)</f>
        <v>0</v>
      </c>
      <c r="AC32" s="126">
        <f t="array" ref="AC32">IF(_xlfn.SWITCH(TRUE,COLUMN()-COLUMN($J$5)-$G32&lt;0,FALSE,MOD(COLUMN()-COLUMN($J$5)-$G32,$I32)=0,TRUE,FALSE),$J32*AC$2,0)</f>
        <v>0</v>
      </c>
      <c r="AD32" s="126">
        <f t="array" ref="AD32">IF(_xlfn.SWITCH(TRUE,COLUMN()-COLUMN($J$5)-$G32&lt;0,FALSE,MOD(COLUMN()-COLUMN($J$5)-$G32,$I32)=0,TRUE,FALSE),$J32*AD$2,0)</f>
        <v>0</v>
      </c>
      <c r="AE32" s="127">
        <f t="shared" si="3"/>
        <v>202397.29655218392</v>
      </c>
    </row>
    <row r="33" spans="1:31" s="128" customFormat="1" ht="15" outlineLevel="2">
      <c r="A33" s="122" t="s">
        <v>943</v>
      </c>
      <c r="B33" s="141" t="s">
        <v>1152</v>
      </c>
      <c r="C33" s="252" t="s">
        <v>3</v>
      </c>
      <c r="D33" s="252" t="s">
        <v>1144</v>
      </c>
      <c r="E33" s="470" t="s">
        <v>1129</v>
      </c>
      <c r="F33" s="468" t="s">
        <v>983</v>
      </c>
      <c r="G33" s="122">
        <f t="shared" si="2"/>
        <v>2</v>
      </c>
      <c r="H33" s="468">
        <v>2026</v>
      </c>
      <c r="I33" s="468">
        <v>10</v>
      </c>
      <c r="J33" s="415">
        <f>Costs!P31</f>
        <v>21600</v>
      </c>
      <c r="K33" s="419">
        <f t="array" ref="K33">IF(_xlfn.SWITCH(TRUE,COLUMN()-COLUMN($J$5)-$G33&lt;0,FALSE,MOD(COLUMN()-COLUMN($J$5)-$G33,$I33)=0,TRUE,FALSE),$J33*K$2,0)</f>
        <v>0</v>
      </c>
      <c r="L33" s="126">
        <f t="array" ref="L33">IF(_xlfn.SWITCH(TRUE,COLUMN()-COLUMN($J$5)-$G33&lt;0,FALSE,MOD(COLUMN()-COLUMN($J$5)-$G33,$I33)=0,TRUE,FALSE),$J33*L$2,0)</f>
        <v>23026.68</v>
      </c>
      <c r="M33" s="126">
        <f t="array" ref="M33">IF(_xlfn.SWITCH(TRUE,COLUMN()-COLUMN($J$5)-$G33&lt;0,FALSE,MOD(COLUMN()-COLUMN($J$5)-$G33,$I33)=0,TRUE,FALSE),$J33*M$2,0)</f>
        <v>0</v>
      </c>
      <c r="N33" s="126">
        <f t="array" ref="N33">IF(_xlfn.SWITCH(TRUE,COLUMN()-COLUMN($J$5)-$G33&lt;0,FALSE,MOD(COLUMN()-COLUMN($J$5)-$G33,$I33)=0,TRUE,FALSE),$J33*N$2,0)</f>
        <v>0</v>
      </c>
      <c r="O33" s="126">
        <f t="array" ref="O33">IF(_xlfn.SWITCH(TRUE,COLUMN()-COLUMN($J$5)-$G33&lt;0,FALSE,MOD(COLUMN()-COLUMN($J$5)-$G33,$I33)=0,TRUE,FALSE),$J33*O$2,0)</f>
        <v>0</v>
      </c>
      <c r="P33" s="126">
        <f t="array" ref="P33">IF(_xlfn.SWITCH(TRUE,COLUMN()-COLUMN($J$5)-$G33&lt;0,FALSE,MOD(COLUMN()-COLUMN($J$5)-$G33,$I33)=0,TRUE,FALSE),$J33*P$2,0)</f>
        <v>0</v>
      </c>
      <c r="Q33" s="126">
        <f t="array" ref="Q33">IF(_xlfn.SWITCH(TRUE,COLUMN()-COLUMN($J$5)-$G33&lt;0,FALSE,MOD(COLUMN()-COLUMN($J$5)-$G33,$I33)=0,TRUE,FALSE),$J33*Q$2,0)</f>
        <v>0</v>
      </c>
      <c r="R33" s="126">
        <f t="array" ref="R33">IF(_xlfn.SWITCH(TRUE,COLUMN()-COLUMN($J$5)-$G33&lt;0,FALSE,MOD(COLUMN()-COLUMN($J$5)-$G33,$I33)=0,TRUE,FALSE),$J33*R$2,0)</f>
        <v>0</v>
      </c>
      <c r="S33" s="126">
        <f t="array" ref="S33">IF(_xlfn.SWITCH(TRUE,COLUMN()-COLUMN($J$5)-$G33&lt;0,FALSE,MOD(COLUMN()-COLUMN($J$5)-$G33,$I33)=0,TRUE,FALSE),$J33*S$2,0)</f>
        <v>0</v>
      </c>
      <c r="T33" s="126">
        <f t="array" ref="T33">IF(_xlfn.SWITCH(TRUE,COLUMN()-COLUMN($J$5)-$G33&lt;0,FALSE,MOD(COLUMN()-COLUMN($J$5)-$G33,$I33)=0,TRUE,FALSE),$J33*T$2,0)</f>
        <v>0</v>
      </c>
      <c r="U33" s="126">
        <f t="array" ref="U33">IF(_xlfn.SWITCH(TRUE,COLUMN()-COLUMN($J$5)-$G33&lt;0,FALSE,MOD(COLUMN()-COLUMN($J$5)-$G33,$I33)=0,TRUE,FALSE),$J33*U$2,0)</f>
        <v>0</v>
      </c>
      <c r="V33" s="126">
        <f t="array" ref="V33">IF(_xlfn.SWITCH(TRUE,COLUMN()-COLUMN($J$5)-$G33&lt;0,FALSE,MOD(COLUMN()-COLUMN($J$5)-$G33,$I33)=0,TRUE,FALSE),$J33*V$2,0)</f>
        <v>30945.932413915711</v>
      </c>
      <c r="W33" s="126">
        <f t="array" ref="W33">IF(_xlfn.SWITCH(TRUE,COLUMN()-COLUMN($J$5)-$G33&lt;0,FALSE,MOD(COLUMN()-COLUMN($J$5)-$G33,$I33)=0,TRUE,FALSE),$J33*W$2,0)</f>
        <v>0</v>
      </c>
      <c r="X33" s="126">
        <f t="array" ref="X33">IF(_xlfn.SWITCH(TRUE,COLUMN()-COLUMN($J$5)-$G33&lt;0,FALSE,MOD(COLUMN()-COLUMN($J$5)-$G33,$I33)=0,TRUE,FALSE),$J33*X$2,0)</f>
        <v>0</v>
      </c>
      <c r="Y33" s="126">
        <f t="array" ref="Y33">IF(_xlfn.SWITCH(TRUE,COLUMN()-COLUMN($J$5)-$G33&lt;0,FALSE,MOD(COLUMN()-COLUMN($J$5)-$G33,$I33)=0,TRUE,FALSE),$J33*Y$2,0)</f>
        <v>0</v>
      </c>
      <c r="Z33" s="126">
        <f t="array" ref="Z33">IF(_xlfn.SWITCH(TRUE,COLUMN()-COLUMN($J$5)-$G33&lt;0,FALSE,MOD(COLUMN()-COLUMN($J$5)-$G33,$I33)=0,TRUE,FALSE),$J33*Z$2,0)</f>
        <v>0</v>
      </c>
      <c r="AA33" s="126">
        <f t="array" ref="AA33">IF(_xlfn.SWITCH(TRUE,COLUMN()-COLUMN($J$5)-$G33&lt;0,FALSE,MOD(COLUMN()-COLUMN($J$5)-$G33,$I33)=0,TRUE,FALSE),$J33*AA$2,0)</f>
        <v>0</v>
      </c>
      <c r="AB33" s="126">
        <f t="array" ref="AB33">IF(_xlfn.SWITCH(TRUE,COLUMN()-COLUMN($J$5)-$G33&lt;0,FALSE,MOD(COLUMN()-COLUMN($J$5)-$G33,$I33)=0,TRUE,FALSE),$J33*AB$2,0)</f>
        <v>0</v>
      </c>
      <c r="AC33" s="126">
        <f t="array" ref="AC33">IF(_xlfn.SWITCH(TRUE,COLUMN()-COLUMN($J$5)-$G33&lt;0,FALSE,MOD(COLUMN()-COLUMN($J$5)-$G33,$I33)=0,TRUE,FALSE),$J33*AC$2,0)</f>
        <v>0</v>
      </c>
      <c r="AD33" s="126">
        <f t="array" ref="AD33">IF(_xlfn.SWITCH(TRUE,COLUMN()-COLUMN($J$5)-$G33&lt;0,FALSE,MOD(COLUMN()-COLUMN($J$5)-$G33,$I33)=0,TRUE,FALSE),$J33*AD$2,0)</f>
        <v>0</v>
      </c>
      <c r="AE33" s="127">
        <f t="shared" si="3"/>
        <v>53972.612413915711</v>
      </c>
    </row>
    <row r="34" spans="1:31" s="128" customFormat="1" ht="15" outlineLevel="2">
      <c r="A34" s="122" t="s">
        <v>943</v>
      </c>
      <c r="B34" s="141" t="s">
        <v>1155</v>
      </c>
      <c r="C34" s="252" t="s">
        <v>3</v>
      </c>
      <c r="D34" s="252" t="s">
        <v>1130</v>
      </c>
      <c r="E34" s="470" t="s">
        <v>1129</v>
      </c>
      <c r="F34" s="468" t="s">
        <v>984</v>
      </c>
      <c r="G34" s="122">
        <f t="shared" si="2"/>
        <v>5</v>
      </c>
      <c r="H34" s="468">
        <v>2029</v>
      </c>
      <c r="I34" s="468">
        <v>15</v>
      </c>
      <c r="J34" s="415">
        <f>Costs!P32</f>
        <v>378000</v>
      </c>
      <c r="K34" s="419">
        <f t="array" ref="K34">IF(_xlfn.SWITCH(TRUE,COLUMN()-COLUMN($J$5)-$G34&lt;0,FALSE,MOD(COLUMN()-COLUMN($J$5)-$G34,$I34)=0,TRUE,FALSE),$J34*K$2,0)</f>
        <v>0</v>
      </c>
      <c r="L34" s="126">
        <f t="array" ref="L34">IF(_xlfn.SWITCH(TRUE,COLUMN()-COLUMN($J$5)-$G34&lt;0,FALSE,MOD(COLUMN()-COLUMN($J$5)-$G34,$I34)=0,TRUE,FALSE),$J34*L$2,0)</f>
        <v>0</v>
      </c>
      <c r="M34" s="126">
        <f t="array" ref="M34">IF(_xlfn.SWITCH(TRUE,COLUMN()-COLUMN($J$5)-$G34&lt;0,FALSE,MOD(COLUMN()-COLUMN($J$5)-$G34,$I34)=0,TRUE,FALSE),$J34*M$2,0)</f>
        <v>0</v>
      </c>
      <c r="N34" s="126">
        <f t="array" ref="N34">IF(_xlfn.SWITCH(TRUE,COLUMN()-COLUMN($J$5)-$G34&lt;0,FALSE,MOD(COLUMN()-COLUMN($J$5)-$G34,$I34)=0,TRUE,FALSE),$J34*N$2,0)</f>
        <v>0</v>
      </c>
      <c r="O34" s="126">
        <f t="array" ref="O34">IF(_xlfn.SWITCH(TRUE,COLUMN()-COLUMN($J$5)-$G34&lt;0,FALSE,MOD(COLUMN()-COLUMN($J$5)-$G34,$I34)=0,TRUE,FALSE),$J34*O$2,0)</f>
        <v>440332.81173630001</v>
      </c>
      <c r="P34" s="126">
        <f t="array" ref="P34">IF(_xlfn.SWITCH(TRUE,COLUMN()-COLUMN($J$5)-$G34&lt;0,FALSE,MOD(COLUMN()-COLUMN($J$5)-$G34,$I34)=0,TRUE,FALSE),$J34*P$2,0)</f>
        <v>0</v>
      </c>
      <c r="Q34" s="126">
        <f t="array" ref="Q34">IF(_xlfn.SWITCH(TRUE,COLUMN()-COLUMN($J$5)-$G34&lt;0,FALSE,MOD(COLUMN()-COLUMN($J$5)-$G34,$I34)=0,TRUE,FALSE),$J34*Q$2,0)</f>
        <v>0</v>
      </c>
      <c r="R34" s="126">
        <f t="array" ref="R34">IF(_xlfn.SWITCH(TRUE,COLUMN()-COLUMN($J$5)-$G34&lt;0,FALSE,MOD(COLUMN()-COLUMN($J$5)-$G34,$I34)=0,TRUE,FALSE),$J34*R$2,0)</f>
        <v>0</v>
      </c>
      <c r="S34" s="126">
        <f t="array" ref="S34">IF(_xlfn.SWITCH(TRUE,COLUMN()-COLUMN($J$5)-$G34&lt;0,FALSE,MOD(COLUMN()-COLUMN($J$5)-$G34,$I34)=0,TRUE,FALSE),$J34*S$2,0)</f>
        <v>0</v>
      </c>
      <c r="T34" s="126">
        <f t="array" ref="T34">IF(_xlfn.SWITCH(TRUE,COLUMN()-COLUMN($J$5)-$G34&lt;0,FALSE,MOD(COLUMN()-COLUMN($J$5)-$G34,$I34)=0,TRUE,FALSE),$J34*T$2,0)</f>
        <v>0</v>
      </c>
      <c r="U34" s="126">
        <f t="array" ref="U34">IF(_xlfn.SWITCH(TRUE,COLUMN()-COLUMN($J$5)-$G34&lt;0,FALSE,MOD(COLUMN()-COLUMN($J$5)-$G34,$I34)=0,TRUE,FALSE),$J34*U$2,0)</f>
        <v>0</v>
      </c>
      <c r="V34" s="126">
        <f t="array" ref="V34">IF(_xlfn.SWITCH(TRUE,COLUMN()-COLUMN($J$5)-$G34&lt;0,FALSE,MOD(COLUMN()-COLUMN($J$5)-$G34,$I34)=0,TRUE,FALSE),$J34*V$2,0)</f>
        <v>0</v>
      </c>
      <c r="W34" s="126">
        <f t="array" ref="W34">IF(_xlfn.SWITCH(TRUE,COLUMN()-COLUMN($J$5)-$G34&lt;0,FALSE,MOD(COLUMN()-COLUMN($J$5)-$G34,$I34)=0,TRUE,FALSE),$J34*W$2,0)</f>
        <v>0</v>
      </c>
      <c r="X34" s="126">
        <f t="array" ref="X34">IF(_xlfn.SWITCH(TRUE,COLUMN()-COLUMN($J$5)-$G34&lt;0,FALSE,MOD(COLUMN()-COLUMN($J$5)-$G34,$I34)=0,TRUE,FALSE),$J34*X$2,0)</f>
        <v>0</v>
      </c>
      <c r="Y34" s="126">
        <f t="array" ref="Y34">IF(_xlfn.SWITCH(TRUE,COLUMN()-COLUMN($J$5)-$G34&lt;0,FALSE,MOD(COLUMN()-COLUMN($J$5)-$G34,$I34)=0,TRUE,FALSE),$J34*Y$2,0)</f>
        <v>0</v>
      </c>
      <c r="Z34" s="126">
        <f t="array" ref="Z34">IF(_xlfn.SWITCH(TRUE,COLUMN()-COLUMN($J$5)-$G34&lt;0,FALSE,MOD(COLUMN()-COLUMN($J$5)-$G34,$I34)=0,TRUE,FALSE),$J34*Z$2,0)</f>
        <v>0</v>
      </c>
      <c r="AA34" s="126">
        <f t="array" ref="AA34">IF(_xlfn.SWITCH(TRUE,COLUMN()-COLUMN($J$5)-$G34&lt;0,FALSE,MOD(COLUMN()-COLUMN($J$5)-$G34,$I34)=0,TRUE,FALSE),$J34*AA$2,0)</f>
        <v>0</v>
      </c>
      <c r="AB34" s="126">
        <f t="array" ref="AB34">IF(_xlfn.SWITCH(TRUE,COLUMN()-COLUMN($J$5)-$G34&lt;0,FALSE,MOD(COLUMN()-COLUMN($J$5)-$G34,$I34)=0,TRUE,FALSE),$J34*AB$2,0)</f>
        <v>0</v>
      </c>
      <c r="AC34" s="126">
        <f t="array" ref="AC34">IF(_xlfn.SWITCH(TRUE,COLUMN()-COLUMN($J$5)-$G34&lt;0,FALSE,MOD(COLUMN()-COLUMN($J$5)-$G34,$I34)=0,TRUE,FALSE),$J34*AC$2,0)</f>
        <v>0</v>
      </c>
      <c r="AD34" s="126">
        <f t="array" ref="AD34">IF(_xlfn.SWITCH(TRUE,COLUMN()-COLUMN($J$5)-$G34&lt;0,FALSE,MOD(COLUMN()-COLUMN($J$5)-$G34,$I34)=0,TRUE,FALSE),$J34*AD$2,0)</f>
        <v>686024.17314535438</v>
      </c>
      <c r="AE34" s="127">
        <f t="shared" si="3"/>
        <v>1126356.9848816544</v>
      </c>
    </row>
    <row r="35" spans="1:31" s="128" customFormat="1" ht="30" outlineLevel="2">
      <c r="A35" s="122" t="s">
        <v>943</v>
      </c>
      <c r="B35" s="141" t="s">
        <v>1156</v>
      </c>
      <c r="C35" s="252" t="s">
        <v>3</v>
      </c>
      <c r="D35" s="252" t="s">
        <v>1130</v>
      </c>
      <c r="E35" s="469" t="s">
        <v>1142</v>
      </c>
      <c r="F35" s="125" t="s">
        <v>983</v>
      </c>
      <c r="G35" s="122">
        <f t="shared" si="2"/>
        <v>2</v>
      </c>
      <c r="H35" s="125">
        <v>2026</v>
      </c>
      <c r="I35" s="125">
        <v>10</v>
      </c>
      <c r="J35" s="415">
        <f>Costs!P33</f>
        <v>1842642.0000000002</v>
      </c>
      <c r="K35" s="419">
        <f t="array" ref="K35">IF(_xlfn.SWITCH(TRUE,COLUMN()-COLUMN($J$5)-$G35&lt;0,FALSE,MOD(COLUMN()-COLUMN($J$5)-$G35,$I35)=0,TRUE,FALSE),$J35*K$2,0)</f>
        <v>0</v>
      </c>
      <c r="L35" s="126">
        <f t="array" ref="L35">IF(_xlfn.SWITCH(TRUE,COLUMN()-COLUMN($J$5)-$G35&lt;0,FALSE,MOD(COLUMN()-COLUMN($J$5)-$G35,$I35)=0,TRUE,FALSE),$J35*L$2,0)</f>
        <v>1964348.5041000003</v>
      </c>
      <c r="M35" s="126">
        <f t="array" ref="M35">IF(_xlfn.SWITCH(TRUE,COLUMN()-COLUMN($J$5)-$G35&lt;0,FALSE,MOD(COLUMN()-COLUMN($J$5)-$G35,$I35)=0,TRUE,FALSE),$J35*M$2,0)</f>
        <v>0</v>
      </c>
      <c r="N35" s="126">
        <f t="array" ref="N35">IF(_xlfn.SWITCH(TRUE,COLUMN()-COLUMN($J$5)-$G35&lt;0,FALSE,MOD(COLUMN()-COLUMN($J$5)-$G35,$I35)=0,TRUE,FALSE),$J35*N$2,0)</f>
        <v>0</v>
      </c>
      <c r="O35" s="126">
        <f t="array" ref="O35">IF(_xlfn.SWITCH(TRUE,COLUMN()-COLUMN($J$5)-$G35&lt;0,FALSE,MOD(COLUMN()-COLUMN($J$5)-$G35,$I35)=0,TRUE,FALSE),$J35*O$2,0)</f>
        <v>0</v>
      </c>
      <c r="P35" s="126">
        <f t="array" ref="P35">IF(_xlfn.SWITCH(TRUE,COLUMN()-COLUMN($J$5)-$G35&lt;0,FALSE,MOD(COLUMN()-COLUMN($J$5)-$G35,$I35)=0,TRUE,FALSE),$J35*P$2,0)</f>
        <v>0</v>
      </c>
      <c r="Q35" s="126">
        <f t="array" ref="Q35">IF(_xlfn.SWITCH(TRUE,COLUMN()-COLUMN($J$5)-$G35&lt;0,FALSE,MOD(COLUMN()-COLUMN($J$5)-$G35,$I35)=0,TRUE,FALSE),$J35*Q$2,0)</f>
        <v>0</v>
      </c>
      <c r="R35" s="126">
        <f t="array" ref="R35">IF(_xlfn.SWITCH(TRUE,COLUMN()-COLUMN($J$5)-$G35&lt;0,FALSE,MOD(COLUMN()-COLUMN($J$5)-$G35,$I35)=0,TRUE,FALSE),$J35*R$2,0)</f>
        <v>0</v>
      </c>
      <c r="S35" s="126">
        <f t="array" ref="S35">IF(_xlfn.SWITCH(TRUE,COLUMN()-COLUMN($J$5)-$G35&lt;0,FALSE,MOD(COLUMN()-COLUMN($J$5)-$G35,$I35)=0,TRUE,FALSE),$J35*S$2,0)</f>
        <v>0</v>
      </c>
      <c r="T35" s="126">
        <f t="array" ref="T35">IF(_xlfn.SWITCH(TRUE,COLUMN()-COLUMN($J$5)-$G35&lt;0,FALSE,MOD(COLUMN()-COLUMN($J$5)-$G35,$I35)=0,TRUE,FALSE),$J35*T$2,0)</f>
        <v>0</v>
      </c>
      <c r="U35" s="126">
        <f t="array" ref="U35">IF(_xlfn.SWITCH(TRUE,COLUMN()-COLUMN($J$5)-$G35&lt;0,FALSE,MOD(COLUMN()-COLUMN($J$5)-$G35,$I35)=0,TRUE,FALSE),$J35*U$2,0)</f>
        <v>0</v>
      </c>
      <c r="V35" s="126">
        <f t="array" ref="V35">IF(_xlfn.SWITCH(TRUE,COLUMN()-COLUMN($J$5)-$G35&lt;0,FALSE,MOD(COLUMN()-COLUMN($J$5)-$G35,$I35)=0,TRUE,FALSE),$J35*V$2,0)</f>
        <v>2639920.129400115</v>
      </c>
      <c r="W35" s="126">
        <f t="array" ref="W35">IF(_xlfn.SWITCH(TRUE,COLUMN()-COLUMN($J$5)-$G35&lt;0,FALSE,MOD(COLUMN()-COLUMN($J$5)-$G35,$I35)=0,TRUE,FALSE),$J35*W$2,0)</f>
        <v>0</v>
      </c>
      <c r="X35" s="126">
        <f t="array" ref="X35">IF(_xlfn.SWITCH(TRUE,COLUMN()-COLUMN($J$5)-$G35&lt;0,FALSE,MOD(COLUMN()-COLUMN($J$5)-$G35,$I35)=0,TRUE,FALSE),$J35*X$2,0)</f>
        <v>0</v>
      </c>
      <c r="Y35" s="126">
        <f t="array" ref="Y35">IF(_xlfn.SWITCH(TRUE,COLUMN()-COLUMN($J$5)-$G35&lt;0,FALSE,MOD(COLUMN()-COLUMN($J$5)-$G35,$I35)=0,TRUE,FALSE),$J35*Y$2,0)</f>
        <v>0</v>
      </c>
      <c r="Z35" s="126">
        <f t="array" ref="Z35">IF(_xlfn.SWITCH(TRUE,COLUMN()-COLUMN($J$5)-$G35&lt;0,FALSE,MOD(COLUMN()-COLUMN($J$5)-$G35,$I35)=0,TRUE,FALSE),$J35*Z$2,0)</f>
        <v>0</v>
      </c>
      <c r="AA35" s="126">
        <f t="array" ref="AA35">IF(_xlfn.SWITCH(TRUE,COLUMN()-COLUMN($J$5)-$G35&lt;0,FALSE,MOD(COLUMN()-COLUMN($J$5)-$G35,$I35)=0,TRUE,FALSE),$J35*AA$2,0)</f>
        <v>0</v>
      </c>
      <c r="AB35" s="126">
        <f t="array" ref="AB35">IF(_xlfn.SWITCH(TRUE,COLUMN()-COLUMN($J$5)-$G35&lt;0,FALSE,MOD(COLUMN()-COLUMN($J$5)-$G35,$I35)=0,TRUE,FALSE),$J35*AB$2,0)</f>
        <v>0</v>
      </c>
      <c r="AC35" s="126">
        <f t="array" ref="AC35">IF(_xlfn.SWITCH(TRUE,COLUMN()-COLUMN($J$5)-$G35&lt;0,FALSE,MOD(COLUMN()-COLUMN($J$5)-$G35,$I35)=0,TRUE,FALSE),$J35*AC$2,0)</f>
        <v>0</v>
      </c>
      <c r="AD35" s="126">
        <f t="array" ref="AD35">IF(_xlfn.SWITCH(TRUE,COLUMN()-COLUMN($J$5)-$G35&lt;0,FALSE,MOD(COLUMN()-COLUMN($J$5)-$G35,$I35)=0,TRUE,FALSE),$J35*AD$2,0)</f>
        <v>0</v>
      </c>
      <c r="AE35" s="127">
        <f t="shared" si="3"/>
        <v>4604268.633500115</v>
      </c>
    </row>
    <row r="36" spans="1:31" s="128" customFormat="1" ht="30" outlineLevel="2">
      <c r="A36" s="122" t="s">
        <v>943</v>
      </c>
      <c r="B36" s="141" t="s">
        <v>1157</v>
      </c>
      <c r="C36" s="252" t="s">
        <v>3</v>
      </c>
      <c r="D36" s="252" t="s">
        <v>1130</v>
      </c>
      <c r="E36" s="469" t="s">
        <v>1158</v>
      </c>
      <c r="F36" s="125" t="s">
        <v>984</v>
      </c>
      <c r="G36" s="122">
        <f t="shared" si="2"/>
        <v>4</v>
      </c>
      <c r="H36" s="125">
        <v>2028</v>
      </c>
      <c r="I36" s="125">
        <v>10</v>
      </c>
      <c r="J36" s="415">
        <f>Costs!P34</f>
        <v>1350000</v>
      </c>
      <c r="K36" s="419">
        <f t="array" ref="K36">IF(_xlfn.SWITCH(TRUE,COLUMN()-COLUMN($J$5)-$G36&lt;0,FALSE,MOD(COLUMN()-COLUMN($J$5)-$G36,$I36)=0,TRUE,FALSE),$J36*K$2,0)</f>
        <v>0</v>
      </c>
      <c r="L36" s="126">
        <f t="array" ref="L36">IF(_xlfn.SWITCH(TRUE,COLUMN()-COLUMN($J$5)-$G36&lt;0,FALSE,MOD(COLUMN()-COLUMN($J$5)-$G36,$I36)=0,TRUE,FALSE),$J36*L$2,0)</f>
        <v>0</v>
      </c>
      <c r="M36" s="126">
        <f t="array" ref="M36">IF(_xlfn.SWITCH(TRUE,COLUMN()-COLUMN($J$5)-$G36&lt;0,FALSE,MOD(COLUMN()-COLUMN($J$5)-$G36,$I36)=0,TRUE,FALSE),$J36*M$2,0)</f>
        <v>0</v>
      </c>
      <c r="N36" s="126">
        <f t="array" ref="N36">IF(_xlfn.SWITCH(TRUE,COLUMN()-COLUMN($J$5)-$G36&lt;0,FALSE,MOD(COLUMN()-COLUMN($J$5)-$G36,$I36)=0,TRUE,FALSE),$J36*N$2,0)</f>
        <v>1526812.8007500002</v>
      </c>
      <c r="O36" s="126">
        <f t="array" ref="O36">IF(_xlfn.SWITCH(TRUE,COLUMN()-COLUMN($J$5)-$G36&lt;0,FALSE,MOD(COLUMN()-COLUMN($J$5)-$G36,$I36)=0,TRUE,FALSE),$J36*O$2,0)</f>
        <v>0</v>
      </c>
      <c r="P36" s="126">
        <f t="array" ref="P36">IF(_xlfn.SWITCH(TRUE,COLUMN()-COLUMN($J$5)-$G36&lt;0,FALSE,MOD(COLUMN()-COLUMN($J$5)-$G36,$I36)=0,TRUE,FALSE),$J36*P$2,0)</f>
        <v>0</v>
      </c>
      <c r="Q36" s="126">
        <f t="array" ref="Q36">IF(_xlfn.SWITCH(TRUE,COLUMN()-COLUMN($J$5)-$G36&lt;0,FALSE,MOD(COLUMN()-COLUMN($J$5)-$G36,$I36)=0,TRUE,FALSE),$J36*Q$2,0)</f>
        <v>0</v>
      </c>
      <c r="R36" s="126">
        <f t="array" ref="R36">IF(_xlfn.SWITCH(TRUE,COLUMN()-COLUMN($J$5)-$G36&lt;0,FALSE,MOD(COLUMN()-COLUMN($J$5)-$G36,$I36)=0,TRUE,FALSE),$J36*R$2,0)</f>
        <v>0</v>
      </c>
      <c r="S36" s="126">
        <f t="array" ref="S36">IF(_xlfn.SWITCH(TRUE,COLUMN()-COLUMN($J$5)-$G36&lt;0,FALSE,MOD(COLUMN()-COLUMN($J$5)-$G36,$I36)=0,TRUE,FALSE),$J36*S$2,0)</f>
        <v>0</v>
      </c>
      <c r="T36" s="126">
        <f t="array" ref="T36">IF(_xlfn.SWITCH(TRUE,COLUMN()-COLUMN($J$5)-$G36&lt;0,FALSE,MOD(COLUMN()-COLUMN($J$5)-$G36,$I36)=0,TRUE,FALSE),$J36*T$2,0)</f>
        <v>0</v>
      </c>
      <c r="U36" s="126">
        <f t="array" ref="U36">IF(_xlfn.SWITCH(TRUE,COLUMN()-COLUMN($J$5)-$G36&lt;0,FALSE,MOD(COLUMN()-COLUMN($J$5)-$G36,$I36)=0,TRUE,FALSE),$J36*U$2,0)</f>
        <v>0</v>
      </c>
      <c r="V36" s="126">
        <f t="array" ref="V36">IF(_xlfn.SWITCH(TRUE,COLUMN()-COLUMN($J$5)-$G36&lt;0,FALSE,MOD(COLUMN()-COLUMN($J$5)-$G36,$I36)=0,TRUE,FALSE),$J36*V$2,0)</f>
        <v>0</v>
      </c>
      <c r="W36" s="126">
        <f t="array" ref="W36">IF(_xlfn.SWITCH(TRUE,COLUMN()-COLUMN($J$5)-$G36&lt;0,FALSE,MOD(COLUMN()-COLUMN($J$5)-$G36,$I36)=0,TRUE,FALSE),$J36*W$2,0)</f>
        <v>0</v>
      </c>
      <c r="X36" s="126">
        <f t="array" ref="X36">IF(_xlfn.SWITCH(TRUE,COLUMN()-COLUMN($J$5)-$G36&lt;0,FALSE,MOD(COLUMN()-COLUMN($J$5)-$G36,$I36)=0,TRUE,FALSE),$J36*X$2,0)</f>
        <v>2051908.7311201987</v>
      </c>
      <c r="Y36" s="126">
        <f t="array" ref="Y36">IF(_xlfn.SWITCH(TRUE,COLUMN()-COLUMN($J$5)-$G36&lt;0,FALSE,MOD(COLUMN()-COLUMN($J$5)-$G36,$I36)=0,TRUE,FALSE),$J36*Y$2,0)</f>
        <v>0</v>
      </c>
      <c r="Z36" s="126">
        <f t="array" ref="Z36">IF(_xlfn.SWITCH(TRUE,COLUMN()-COLUMN($J$5)-$G36&lt;0,FALSE,MOD(COLUMN()-COLUMN($J$5)-$G36,$I36)=0,TRUE,FALSE),$J36*Z$2,0)</f>
        <v>0</v>
      </c>
      <c r="AA36" s="126">
        <f t="array" ref="AA36">IF(_xlfn.SWITCH(TRUE,COLUMN()-COLUMN($J$5)-$G36&lt;0,FALSE,MOD(COLUMN()-COLUMN($J$5)-$G36,$I36)=0,TRUE,FALSE),$J36*AA$2,0)</f>
        <v>0</v>
      </c>
      <c r="AB36" s="126">
        <f t="array" ref="AB36">IF(_xlfn.SWITCH(TRUE,COLUMN()-COLUMN($J$5)-$G36&lt;0,FALSE,MOD(COLUMN()-COLUMN($J$5)-$G36,$I36)=0,TRUE,FALSE),$J36*AB$2,0)</f>
        <v>0</v>
      </c>
      <c r="AC36" s="126">
        <f t="array" ref="AC36">IF(_xlfn.SWITCH(TRUE,COLUMN()-COLUMN($J$5)-$G36&lt;0,FALSE,MOD(COLUMN()-COLUMN($J$5)-$G36,$I36)=0,TRUE,FALSE),$J36*AC$2,0)</f>
        <v>0</v>
      </c>
      <c r="AD36" s="126">
        <f t="array" ref="AD36">IF(_xlfn.SWITCH(TRUE,COLUMN()-COLUMN($J$5)-$G36&lt;0,FALSE,MOD(COLUMN()-COLUMN($J$5)-$G36,$I36)=0,TRUE,FALSE),$J36*AD$2,0)</f>
        <v>0</v>
      </c>
      <c r="AE36" s="127">
        <f t="shared" si="3"/>
        <v>3578721.5318701989</v>
      </c>
    </row>
    <row r="37" spans="1:31" s="128" customFormat="1" ht="45" outlineLevel="2">
      <c r="A37" s="122" t="s">
        <v>943</v>
      </c>
      <c r="B37" s="141" t="s">
        <v>1159</v>
      </c>
      <c r="C37" s="252" t="s">
        <v>3</v>
      </c>
      <c r="D37" s="252" t="s">
        <v>1113</v>
      </c>
      <c r="E37" s="469" t="s">
        <v>1160</v>
      </c>
      <c r="F37" s="125" t="s">
        <v>983</v>
      </c>
      <c r="G37" s="122">
        <f t="shared" si="2"/>
        <v>2</v>
      </c>
      <c r="H37" s="125">
        <v>2026</v>
      </c>
      <c r="I37" s="125">
        <v>10</v>
      </c>
      <c r="J37" s="415">
        <f>Costs!P35</f>
        <v>1350000</v>
      </c>
      <c r="K37" s="419">
        <f t="array" ref="K37">IF(_xlfn.SWITCH(TRUE,COLUMN()-COLUMN($J$5)-$G37&lt;0,FALSE,MOD(COLUMN()-COLUMN($J$5)-$G37,$I37)=0,TRUE,FALSE),$J37*K$2,0)</f>
        <v>0</v>
      </c>
      <c r="L37" s="126">
        <f t="array" ref="L37">IF(_xlfn.SWITCH(TRUE,COLUMN()-COLUMN($J$5)-$G37&lt;0,FALSE,MOD(COLUMN()-COLUMN($J$5)-$G37,$I37)=0,TRUE,FALSE),$J37*L$2,0)</f>
        <v>1439167.5</v>
      </c>
      <c r="M37" s="126">
        <f t="array" ref="M37">IF(_xlfn.SWITCH(TRUE,COLUMN()-COLUMN($J$5)-$G37&lt;0,FALSE,MOD(COLUMN()-COLUMN($J$5)-$G37,$I37)=0,TRUE,FALSE),$J37*M$2,0)</f>
        <v>0</v>
      </c>
      <c r="N37" s="126">
        <f t="array" ref="N37">IF(_xlfn.SWITCH(TRUE,COLUMN()-COLUMN($J$5)-$G37&lt;0,FALSE,MOD(COLUMN()-COLUMN($J$5)-$G37,$I37)=0,TRUE,FALSE),$J37*N$2,0)</f>
        <v>0</v>
      </c>
      <c r="O37" s="126">
        <f t="array" ref="O37">IF(_xlfn.SWITCH(TRUE,COLUMN()-COLUMN($J$5)-$G37&lt;0,FALSE,MOD(COLUMN()-COLUMN($J$5)-$G37,$I37)=0,TRUE,FALSE),$J37*O$2,0)</f>
        <v>0</v>
      </c>
      <c r="P37" s="126">
        <f t="array" ref="P37">IF(_xlfn.SWITCH(TRUE,COLUMN()-COLUMN($J$5)-$G37&lt;0,FALSE,MOD(COLUMN()-COLUMN($J$5)-$G37,$I37)=0,TRUE,FALSE),$J37*P$2,0)</f>
        <v>0</v>
      </c>
      <c r="Q37" s="126">
        <f t="array" ref="Q37">IF(_xlfn.SWITCH(TRUE,COLUMN()-COLUMN($J$5)-$G37&lt;0,FALSE,MOD(COLUMN()-COLUMN($J$5)-$G37,$I37)=0,TRUE,FALSE),$J37*Q$2,0)</f>
        <v>0</v>
      </c>
      <c r="R37" s="126">
        <f t="array" ref="R37">IF(_xlfn.SWITCH(TRUE,COLUMN()-COLUMN($J$5)-$G37&lt;0,FALSE,MOD(COLUMN()-COLUMN($J$5)-$G37,$I37)=0,TRUE,FALSE),$J37*R$2,0)</f>
        <v>0</v>
      </c>
      <c r="S37" s="126">
        <f t="array" ref="S37">IF(_xlfn.SWITCH(TRUE,COLUMN()-COLUMN($J$5)-$G37&lt;0,FALSE,MOD(COLUMN()-COLUMN($J$5)-$G37,$I37)=0,TRUE,FALSE),$J37*S$2,0)</f>
        <v>0</v>
      </c>
      <c r="T37" s="126">
        <f t="array" ref="T37">IF(_xlfn.SWITCH(TRUE,COLUMN()-COLUMN($J$5)-$G37&lt;0,FALSE,MOD(COLUMN()-COLUMN($J$5)-$G37,$I37)=0,TRUE,FALSE),$J37*T$2,0)</f>
        <v>0</v>
      </c>
      <c r="U37" s="126">
        <f t="array" ref="U37">IF(_xlfn.SWITCH(TRUE,COLUMN()-COLUMN($J$5)-$G37&lt;0,FALSE,MOD(COLUMN()-COLUMN($J$5)-$G37,$I37)=0,TRUE,FALSE),$J37*U$2,0)</f>
        <v>0</v>
      </c>
      <c r="V37" s="126">
        <f t="array" ref="V37">IF(_xlfn.SWITCH(TRUE,COLUMN()-COLUMN($J$5)-$G37&lt;0,FALSE,MOD(COLUMN()-COLUMN($J$5)-$G37,$I37)=0,TRUE,FALSE),$J37*V$2,0)</f>
        <v>1934120.775869732</v>
      </c>
      <c r="W37" s="126">
        <f t="array" ref="W37">IF(_xlfn.SWITCH(TRUE,COLUMN()-COLUMN($J$5)-$G37&lt;0,FALSE,MOD(COLUMN()-COLUMN($J$5)-$G37,$I37)=0,TRUE,FALSE),$J37*W$2,0)</f>
        <v>0</v>
      </c>
      <c r="X37" s="126">
        <f t="array" ref="X37">IF(_xlfn.SWITCH(TRUE,COLUMN()-COLUMN($J$5)-$G37&lt;0,FALSE,MOD(COLUMN()-COLUMN($J$5)-$G37,$I37)=0,TRUE,FALSE),$J37*X$2,0)</f>
        <v>0</v>
      </c>
      <c r="Y37" s="126">
        <f t="array" ref="Y37">IF(_xlfn.SWITCH(TRUE,COLUMN()-COLUMN($J$5)-$G37&lt;0,FALSE,MOD(COLUMN()-COLUMN($J$5)-$G37,$I37)=0,TRUE,FALSE),$J37*Y$2,0)</f>
        <v>0</v>
      </c>
      <c r="Z37" s="126">
        <f t="array" ref="Z37">IF(_xlfn.SWITCH(TRUE,COLUMN()-COLUMN($J$5)-$G37&lt;0,FALSE,MOD(COLUMN()-COLUMN($J$5)-$G37,$I37)=0,TRUE,FALSE),$J37*Z$2,0)</f>
        <v>0</v>
      </c>
      <c r="AA37" s="126">
        <f t="array" ref="AA37">IF(_xlfn.SWITCH(TRUE,COLUMN()-COLUMN($J$5)-$G37&lt;0,FALSE,MOD(COLUMN()-COLUMN($J$5)-$G37,$I37)=0,TRUE,FALSE),$J37*AA$2,0)</f>
        <v>0</v>
      </c>
      <c r="AB37" s="126">
        <f t="array" ref="AB37">IF(_xlfn.SWITCH(TRUE,COLUMN()-COLUMN($J$5)-$G37&lt;0,FALSE,MOD(COLUMN()-COLUMN($J$5)-$G37,$I37)=0,TRUE,FALSE),$J37*AB$2,0)</f>
        <v>0</v>
      </c>
      <c r="AC37" s="126">
        <f t="array" ref="AC37">IF(_xlfn.SWITCH(TRUE,COLUMN()-COLUMN($J$5)-$G37&lt;0,FALSE,MOD(COLUMN()-COLUMN($J$5)-$G37,$I37)=0,TRUE,FALSE),$J37*AC$2,0)</f>
        <v>0</v>
      </c>
      <c r="AD37" s="126">
        <f t="array" ref="AD37">IF(_xlfn.SWITCH(TRUE,COLUMN()-COLUMN($J$5)-$G37&lt;0,FALSE,MOD(COLUMN()-COLUMN($J$5)-$G37,$I37)=0,TRUE,FALSE),$J37*AD$2,0)</f>
        <v>0</v>
      </c>
      <c r="AE37" s="127">
        <f t="shared" si="3"/>
        <v>3373288.2758697318</v>
      </c>
    </row>
    <row r="38" spans="1:31" s="128" customFormat="1" ht="30" outlineLevel="2">
      <c r="A38" s="122" t="s">
        <v>943</v>
      </c>
      <c r="B38" s="141" t="s">
        <v>1161</v>
      </c>
      <c r="C38" s="252" t="s">
        <v>3</v>
      </c>
      <c r="D38" s="252" t="s">
        <v>1123</v>
      </c>
      <c r="E38" s="470" t="s">
        <v>1119</v>
      </c>
      <c r="F38" s="468" t="s">
        <v>984</v>
      </c>
      <c r="G38" s="122">
        <f t="shared" si="2"/>
        <v>5</v>
      </c>
      <c r="H38" s="468">
        <v>2029</v>
      </c>
      <c r="I38" s="468">
        <v>15</v>
      </c>
      <c r="J38" s="415">
        <f>Costs!P36</f>
        <v>13172220</v>
      </c>
      <c r="K38" s="419">
        <f t="array" ref="K38">IF(_xlfn.SWITCH(TRUE,COLUMN()-COLUMN($J$5)-$G38&lt;0,FALSE,MOD(COLUMN()-COLUMN($J$5)-$G38,$I38)=0,TRUE,FALSE),$J38*K$2,0)</f>
        <v>0</v>
      </c>
      <c r="L38" s="126">
        <f t="array" ref="L38">IF(_xlfn.SWITCH(TRUE,COLUMN()-COLUMN($J$5)-$G38&lt;0,FALSE,MOD(COLUMN()-COLUMN($J$5)-$G38,$I38)=0,TRUE,FALSE),$J38*L$2,0)</f>
        <v>0</v>
      </c>
      <c r="M38" s="126">
        <f t="array" ref="M38">IF(_xlfn.SWITCH(TRUE,COLUMN()-COLUMN($J$5)-$G38&lt;0,FALSE,MOD(COLUMN()-COLUMN($J$5)-$G38,$I38)=0,TRUE,FALSE),$J38*M$2,0)</f>
        <v>0</v>
      </c>
      <c r="N38" s="126">
        <f t="array" ref="N38">IF(_xlfn.SWITCH(TRUE,COLUMN()-COLUMN($J$5)-$G38&lt;0,FALSE,MOD(COLUMN()-COLUMN($J$5)-$G38,$I38)=0,TRUE,FALSE),$J38*N$2,0)</f>
        <v>0</v>
      </c>
      <c r="O38" s="126">
        <f t="array" ref="O38">IF(_xlfn.SWITCH(TRUE,COLUMN()-COLUMN($J$5)-$G38&lt;0,FALSE,MOD(COLUMN()-COLUMN($J$5)-$G38,$I38)=0,TRUE,FALSE),$J38*O$2,0)</f>
        <v>15344340.395262238</v>
      </c>
      <c r="P38" s="126">
        <f t="array" ref="P38">IF(_xlfn.SWITCH(TRUE,COLUMN()-COLUMN($J$5)-$G38&lt;0,FALSE,MOD(COLUMN()-COLUMN($J$5)-$G38,$I38)=0,TRUE,FALSE),$J38*P$2,0)</f>
        <v>0</v>
      </c>
      <c r="Q38" s="126">
        <f t="array" ref="Q38">IF(_xlfn.SWITCH(TRUE,COLUMN()-COLUMN($J$5)-$G38&lt;0,FALSE,MOD(COLUMN()-COLUMN($J$5)-$G38,$I38)=0,TRUE,FALSE),$J38*Q$2,0)</f>
        <v>0</v>
      </c>
      <c r="R38" s="126">
        <f t="array" ref="R38">IF(_xlfn.SWITCH(TRUE,COLUMN()-COLUMN($J$5)-$G38&lt;0,FALSE,MOD(COLUMN()-COLUMN($J$5)-$G38,$I38)=0,TRUE,FALSE),$J38*R$2,0)</f>
        <v>0</v>
      </c>
      <c r="S38" s="126">
        <f t="array" ref="S38">IF(_xlfn.SWITCH(TRUE,COLUMN()-COLUMN($J$5)-$G38&lt;0,FALSE,MOD(COLUMN()-COLUMN($J$5)-$G38,$I38)=0,TRUE,FALSE),$J38*S$2,0)</f>
        <v>0</v>
      </c>
      <c r="T38" s="126">
        <f t="array" ref="T38">IF(_xlfn.SWITCH(TRUE,COLUMN()-COLUMN($J$5)-$G38&lt;0,FALSE,MOD(COLUMN()-COLUMN($J$5)-$G38,$I38)=0,TRUE,FALSE),$J38*T$2,0)</f>
        <v>0</v>
      </c>
      <c r="U38" s="126">
        <f t="array" ref="U38">IF(_xlfn.SWITCH(TRUE,COLUMN()-COLUMN($J$5)-$G38&lt;0,FALSE,MOD(COLUMN()-COLUMN($J$5)-$G38,$I38)=0,TRUE,FALSE),$J38*U$2,0)</f>
        <v>0</v>
      </c>
      <c r="V38" s="126">
        <f t="array" ref="V38">IF(_xlfn.SWITCH(TRUE,COLUMN()-COLUMN($J$5)-$G38&lt;0,FALSE,MOD(COLUMN()-COLUMN($J$5)-$G38,$I38)=0,TRUE,FALSE),$J38*V$2,0)</f>
        <v>0</v>
      </c>
      <c r="W38" s="126">
        <f t="array" ref="W38">IF(_xlfn.SWITCH(TRUE,COLUMN()-COLUMN($J$5)-$G38&lt;0,FALSE,MOD(COLUMN()-COLUMN($J$5)-$G38,$I38)=0,TRUE,FALSE),$J38*W$2,0)</f>
        <v>0</v>
      </c>
      <c r="X38" s="126">
        <f t="array" ref="X38">IF(_xlfn.SWITCH(TRUE,COLUMN()-COLUMN($J$5)-$G38&lt;0,FALSE,MOD(COLUMN()-COLUMN($J$5)-$G38,$I38)=0,TRUE,FALSE),$J38*X$2,0)</f>
        <v>0</v>
      </c>
      <c r="Y38" s="126">
        <f t="array" ref="Y38">IF(_xlfn.SWITCH(TRUE,COLUMN()-COLUMN($J$5)-$G38&lt;0,FALSE,MOD(COLUMN()-COLUMN($J$5)-$G38,$I38)=0,TRUE,FALSE),$J38*Y$2,0)</f>
        <v>0</v>
      </c>
      <c r="Z38" s="126">
        <f t="array" ref="Z38">IF(_xlfn.SWITCH(TRUE,COLUMN()-COLUMN($J$5)-$G38&lt;0,FALSE,MOD(COLUMN()-COLUMN($J$5)-$G38,$I38)=0,TRUE,FALSE),$J38*Z$2,0)</f>
        <v>0</v>
      </c>
      <c r="AA38" s="126">
        <f t="array" ref="AA38">IF(_xlfn.SWITCH(TRUE,COLUMN()-COLUMN($J$5)-$G38&lt;0,FALSE,MOD(COLUMN()-COLUMN($J$5)-$G38,$I38)=0,TRUE,FALSE),$J38*AA$2,0)</f>
        <v>0</v>
      </c>
      <c r="AB38" s="126">
        <f t="array" ref="AB38">IF(_xlfn.SWITCH(TRUE,COLUMN()-COLUMN($J$5)-$G38&lt;0,FALSE,MOD(COLUMN()-COLUMN($J$5)-$G38,$I38)=0,TRUE,FALSE),$J38*AB$2,0)</f>
        <v>0</v>
      </c>
      <c r="AC38" s="126">
        <f t="array" ref="AC38">IF(_xlfn.SWITCH(TRUE,COLUMN()-COLUMN($J$5)-$G38&lt;0,FALSE,MOD(COLUMN()-COLUMN($J$5)-$G38,$I38)=0,TRUE,FALSE),$J38*AC$2,0)</f>
        <v>0</v>
      </c>
      <c r="AD38" s="126">
        <f t="array" ref="AD38">IF(_xlfn.SWITCH(TRUE,COLUMN()-COLUMN($J$5)-$G38&lt;0,FALSE,MOD(COLUMN()-COLUMN($J$5)-$G38,$I38)=0,TRUE,FALSE),$J38*AD$2,0)</f>
        <v>23905982.36504947</v>
      </c>
      <c r="AE38" s="127">
        <f t="shared" si="3"/>
        <v>39250322.760311708</v>
      </c>
    </row>
    <row r="39" spans="1:31" s="128" customFormat="1" ht="45" outlineLevel="2">
      <c r="A39" s="122" t="s">
        <v>943</v>
      </c>
      <c r="B39" s="141" t="s">
        <v>1162</v>
      </c>
      <c r="C39" s="252" t="s">
        <v>3</v>
      </c>
      <c r="D39" s="252" t="s">
        <v>1163</v>
      </c>
      <c r="E39" s="470" t="s">
        <v>1228</v>
      </c>
      <c r="F39" s="468" t="s">
        <v>984</v>
      </c>
      <c r="G39" s="122">
        <f t="shared" si="2"/>
        <v>5</v>
      </c>
      <c r="H39" s="468">
        <v>2029</v>
      </c>
      <c r="I39" s="468">
        <v>20</v>
      </c>
      <c r="J39" s="415">
        <f>Costs!P37</f>
        <v>11061225</v>
      </c>
      <c r="K39" s="419">
        <f t="array" ref="K39">IF(_xlfn.SWITCH(TRUE,COLUMN()-COLUMN($J$5)-$G39&lt;0,FALSE,MOD(COLUMN()-COLUMN($J$5)-$G39,$I39)=0,TRUE,FALSE),$J39*K$2,0)</f>
        <v>0</v>
      </c>
      <c r="L39" s="126">
        <f t="array" ref="L39">IF(_xlfn.SWITCH(TRUE,COLUMN()-COLUMN($J$5)-$G39&lt;0,FALSE,MOD(COLUMN()-COLUMN($J$5)-$G39,$I39)=0,TRUE,FALSE),$J39*L$2,0)</f>
        <v>0</v>
      </c>
      <c r="M39" s="126">
        <f t="array" ref="M39">IF(_xlfn.SWITCH(TRUE,COLUMN()-COLUMN($J$5)-$G39&lt;0,FALSE,MOD(COLUMN()-COLUMN($J$5)-$G39,$I39)=0,TRUE,FALSE),$J39*M$2,0)</f>
        <v>0</v>
      </c>
      <c r="N39" s="126">
        <f t="array" ref="N39">IF(_xlfn.SWITCH(TRUE,COLUMN()-COLUMN($J$5)-$G39&lt;0,FALSE,MOD(COLUMN()-COLUMN($J$5)-$G39,$I39)=0,TRUE,FALSE),$J39*N$2,0)</f>
        <v>0</v>
      </c>
      <c r="O39" s="126">
        <f t="array" ref="O39">IF(_xlfn.SWITCH(TRUE,COLUMN()-COLUMN($J$5)-$G39&lt;0,FALSE,MOD(COLUMN()-COLUMN($J$5)-$G39,$I39)=0,TRUE,FALSE),$J39*O$2,0)</f>
        <v>12885238.903433479</v>
      </c>
      <c r="P39" s="126">
        <f t="array" ref="P39">IF(_xlfn.SWITCH(TRUE,COLUMN()-COLUMN($J$5)-$G39&lt;0,FALSE,MOD(COLUMN()-COLUMN($J$5)-$G39,$I39)=0,TRUE,FALSE),$J39*P$2,0)</f>
        <v>0</v>
      </c>
      <c r="Q39" s="126">
        <f t="array" ref="Q39">IF(_xlfn.SWITCH(TRUE,COLUMN()-COLUMN($J$5)-$G39&lt;0,FALSE,MOD(COLUMN()-COLUMN($J$5)-$G39,$I39)=0,TRUE,FALSE),$J39*Q$2,0)</f>
        <v>0</v>
      </c>
      <c r="R39" s="126">
        <f t="array" ref="R39">IF(_xlfn.SWITCH(TRUE,COLUMN()-COLUMN($J$5)-$G39&lt;0,FALSE,MOD(COLUMN()-COLUMN($J$5)-$G39,$I39)=0,TRUE,FALSE),$J39*R$2,0)</f>
        <v>0</v>
      </c>
      <c r="S39" s="126">
        <f t="array" ref="S39">IF(_xlfn.SWITCH(TRUE,COLUMN()-COLUMN($J$5)-$G39&lt;0,FALSE,MOD(COLUMN()-COLUMN($J$5)-$G39,$I39)=0,TRUE,FALSE),$J39*S$2,0)</f>
        <v>0</v>
      </c>
      <c r="T39" s="126">
        <f t="array" ref="T39">IF(_xlfn.SWITCH(TRUE,COLUMN()-COLUMN($J$5)-$G39&lt;0,FALSE,MOD(COLUMN()-COLUMN($J$5)-$G39,$I39)=0,TRUE,FALSE),$J39*T$2,0)</f>
        <v>0</v>
      </c>
      <c r="U39" s="126">
        <f t="array" ref="U39">IF(_xlfn.SWITCH(TRUE,COLUMN()-COLUMN($J$5)-$G39&lt;0,FALSE,MOD(COLUMN()-COLUMN($J$5)-$G39,$I39)=0,TRUE,FALSE),$J39*U$2,0)</f>
        <v>0</v>
      </c>
      <c r="V39" s="126">
        <f t="array" ref="V39">IF(_xlfn.SWITCH(TRUE,COLUMN()-COLUMN($J$5)-$G39&lt;0,FALSE,MOD(COLUMN()-COLUMN($J$5)-$G39,$I39)=0,TRUE,FALSE),$J39*V$2,0)</f>
        <v>0</v>
      </c>
      <c r="W39" s="126">
        <f t="array" ref="W39">IF(_xlfn.SWITCH(TRUE,COLUMN()-COLUMN($J$5)-$G39&lt;0,FALSE,MOD(COLUMN()-COLUMN($J$5)-$G39,$I39)=0,TRUE,FALSE),$J39*W$2,0)</f>
        <v>0</v>
      </c>
      <c r="X39" s="126">
        <f t="array" ref="X39">IF(_xlfn.SWITCH(TRUE,COLUMN()-COLUMN($J$5)-$G39&lt;0,FALSE,MOD(COLUMN()-COLUMN($J$5)-$G39,$I39)=0,TRUE,FALSE),$J39*X$2,0)</f>
        <v>0</v>
      </c>
      <c r="Y39" s="126">
        <f t="array" ref="Y39">IF(_xlfn.SWITCH(TRUE,COLUMN()-COLUMN($J$5)-$G39&lt;0,FALSE,MOD(COLUMN()-COLUMN($J$5)-$G39,$I39)=0,TRUE,FALSE),$J39*Y$2,0)</f>
        <v>0</v>
      </c>
      <c r="Z39" s="126">
        <f t="array" ref="Z39">IF(_xlfn.SWITCH(TRUE,COLUMN()-COLUMN($J$5)-$G39&lt;0,FALSE,MOD(COLUMN()-COLUMN($J$5)-$G39,$I39)=0,TRUE,FALSE),$J39*Z$2,0)</f>
        <v>0</v>
      </c>
      <c r="AA39" s="126">
        <f t="array" ref="AA39">IF(_xlfn.SWITCH(TRUE,COLUMN()-COLUMN($J$5)-$G39&lt;0,FALSE,MOD(COLUMN()-COLUMN($J$5)-$G39,$I39)=0,TRUE,FALSE),$J39*AA$2,0)</f>
        <v>0</v>
      </c>
      <c r="AB39" s="126">
        <f t="array" ref="AB39">IF(_xlfn.SWITCH(TRUE,COLUMN()-COLUMN($J$5)-$G39&lt;0,FALSE,MOD(COLUMN()-COLUMN($J$5)-$G39,$I39)=0,TRUE,FALSE),$J39*AB$2,0)</f>
        <v>0</v>
      </c>
      <c r="AC39" s="126">
        <f t="array" ref="AC39">IF(_xlfn.SWITCH(TRUE,COLUMN()-COLUMN($J$5)-$G39&lt;0,FALSE,MOD(COLUMN()-COLUMN($J$5)-$G39,$I39)=0,TRUE,FALSE),$J39*AC$2,0)</f>
        <v>0</v>
      </c>
      <c r="AD39" s="126">
        <f t="array" ref="AD39">IF(_xlfn.SWITCH(TRUE,COLUMN()-COLUMN($J$5)-$G39&lt;0,FALSE,MOD(COLUMN()-COLUMN($J$5)-$G39,$I39)=0,TRUE,FALSE),$J39*AD$2,0)</f>
        <v>0</v>
      </c>
      <c r="AE39" s="127">
        <f t="shared" si="3"/>
        <v>12885238.903433479</v>
      </c>
    </row>
    <row r="40" spans="1:31" s="128" customFormat="1" ht="30" outlineLevel="2">
      <c r="A40" s="122" t="s">
        <v>943</v>
      </c>
      <c r="B40" s="141" t="s">
        <v>1165</v>
      </c>
      <c r="C40" s="252" t="s">
        <v>3</v>
      </c>
      <c r="D40" s="252" t="s">
        <v>1163</v>
      </c>
      <c r="E40" s="470" t="s">
        <v>1164</v>
      </c>
      <c r="F40" s="468" t="s">
        <v>984</v>
      </c>
      <c r="G40" s="122">
        <f t="shared" si="2"/>
        <v>5</v>
      </c>
      <c r="H40" s="468">
        <v>2029</v>
      </c>
      <c r="I40" s="468">
        <v>15</v>
      </c>
      <c r="J40" s="415">
        <f>Costs!P38</f>
        <v>6750000</v>
      </c>
      <c r="K40" s="419">
        <f t="array" ref="K40">IF(_xlfn.SWITCH(TRUE,COLUMN()-COLUMN($J$5)-$G40&lt;0,FALSE,MOD(COLUMN()-COLUMN($J$5)-$G40,$I40)=0,TRUE,FALSE),$J40*K$2,0)</f>
        <v>0</v>
      </c>
      <c r="L40" s="126">
        <f t="array" ref="L40">IF(_xlfn.SWITCH(TRUE,COLUMN()-COLUMN($J$5)-$G40&lt;0,FALSE,MOD(COLUMN()-COLUMN($J$5)-$G40,$I40)=0,TRUE,FALSE),$J40*L$2,0)</f>
        <v>0</v>
      </c>
      <c r="M40" s="126">
        <f t="array" ref="M40">IF(_xlfn.SWITCH(TRUE,COLUMN()-COLUMN($J$5)-$G40&lt;0,FALSE,MOD(COLUMN()-COLUMN($J$5)-$G40,$I40)=0,TRUE,FALSE),$J40*M$2,0)</f>
        <v>0</v>
      </c>
      <c r="N40" s="126">
        <f t="array" ref="N40">IF(_xlfn.SWITCH(TRUE,COLUMN()-COLUMN($J$5)-$G40&lt;0,FALSE,MOD(COLUMN()-COLUMN($J$5)-$G40,$I40)=0,TRUE,FALSE),$J40*N$2,0)</f>
        <v>0</v>
      </c>
      <c r="O40" s="126">
        <f t="array" ref="O40">IF(_xlfn.SWITCH(TRUE,COLUMN()-COLUMN($J$5)-$G40&lt;0,FALSE,MOD(COLUMN()-COLUMN($J$5)-$G40,$I40)=0,TRUE,FALSE),$J40*O$2,0)</f>
        <v>7863085.9238625001</v>
      </c>
      <c r="P40" s="126">
        <f t="array" ref="P40">IF(_xlfn.SWITCH(TRUE,COLUMN()-COLUMN($J$5)-$G40&lt;0,FALSE,MOD(COLUMN()-COLUMN($J$5)-$G40,$I40)=0,TRUE,FALSE),$J40*P$2,0)</f>
        <v>0</v>
      </c>
      <c r="Q40" s="126">
        <f t="array" ref="Q40">IF(_xlfn.SWITCH(TRUE,COLUMN()-COLUMN($J$5)-$G40&lt;0,FALSE,MOD(COLUMN()-COLUMN($J$5)-$G40,$I40)=0,TRUE,FALSE),$J40*Q$2,0)</f>
        <v>0</v>
      </c>
      <c r="R40" s="126">
        <f t="array" ref="R40">IF(_xlfn.SWITCH(TRUE,COLUMN()-COLUMN($J$5)-$G40&lt;0,FALSE,MOD(COLUMN()-COLUMN($J$5)-$G40,$I40)=0,TRUE,FALSE),$J40*R$2,0)</f>
        <v>0</v>
      </c>
      <c r="S40" s="126">
        <f t="array" ref="S40">IF(_xlfn.SWITCH(TRUE,COLUMN()-COLUMN($J$5)-$G40&lt;0,FALSE,MOD(COLUMN()-COLUMN($J$5)-$G40,$I40)=0,TRUE,FALSE),$J40*S$2,0)</f>
        <v>0</v>
      </c>
      <c r="T40" s="126">
        <f t="array" ref="T40">IF(_xlfn.SWITCH(TRUE,COLUMN()-COLUMN($J$5)-$G40&lt;0,FALSE,MOD(COLUMN()-COLUMN($J$5)-$G40,$I40)=0,TRUE,FALSE),$J40*T$2,0)</f>
        <v>0</v>
      </c>
      <c r="U40" s="126">
        <f t="array" ref="U40">IF(_xlfn.SWITCH(TRUE,COLUMN()-COLUMN($J$5)-$G40&lt;0,FALSE,MOD(COLUMN()-COLUMN($J$5)-$G40,$I40)=0,TRUE,FALSE),$J40*U$2,0)</f>
        <v>0</v>
      </c>
      <c r="V40" s="126">
        <f t="array" ref="V40">IF(_xlfn.SWITCH(TRUE,COLUMN()-COLUMN($J$5)-$G40&lt;0,FALSE,MOD(COLUMN()-COLUMN($J$5)-$G40,$I40)=0,TRUE,FALSE),$J40*V$2,0)</f>
        <v>0</v>
      </c>
      <c r="W40" s="126">
        <f t="array" ref="W40">IF(_xlfn.SWITCH(TRUE,COLUMN()-COLUMN($J$5)-$G40&lt;0,FALSE,MOD(COLUMN()-COLUMN($J$5)-$G40,$I40)=0,TRUE,FALSE),$J40*W$2,0)</f>
        <v>0</v>
      </c>
      <c r="X40" s="126">
        <f t="array" ref="X40">IF(_xlfn.SWITCH(TRUE,COLUMN()-COLUMN($J$5)-$G40&lt;0,FALSE,MOD(COLUMN()-COLUMN($J$5)-$G40,$I40)=0,TRUE,FALSE),$J40*X$2,0)</f>
        <v>0</v>
      </c>
      <c r="Y40" s="126">
        <f t="array" ref="Y40">IF(_xlfn.SWITCH(TRUE,COLUMN()-COLUMN($J$5)-$G40&lt;0,FALSE,MOD(COLUMN()-COLUMN($J$5)-$G40,$I40)=0,TRUE,FALSE),$J40*Y$2,0)</f>
        <v>0</v>
      </c>
      <c r="Z40" s="126">
        <f t="array" ref="Z40">IF(_xlfn.SWITCH(TRUE,COLUMN()-COLUMN($J$5)-$G40&lt;0,FALSE,MOD(COLUMN()-COLUMN($J$5)-$G40,$I40)=0,TRUE,FALSE),$J40*Z$2,0)</f>
        <v>0</v>
      </c>
      <c r="AA40" s="126">
        <f t="array" ref="AA40">IF(_xlfn.SWITCH(TRUE,COLUMN()-COLUMN($J$5)-$G40&lt;0,FALSE,MOD(COLUMN()-COLUMN($J$5)-$G40,$I40)=0,TRUE,FALSE),$J40*AA$2,0)</f>
        <v>0</v>
      </c>
      <c r="AB40" s="126">
        <f t="array" ref="AB40">IF(_xlfn.SWITCH(TRUE,COLUMN()-COLUMN($J$5)-$G40&lt;0,FALSE,MOD(COLUMN()-COLUMN($J$5)-$G40,$I40)=0,TRUE,FALSE),$J40*AB$2,0)</f>
        <v>0</v>
      </c>
      <c r="AC40" s="126">
        <f t="array" ref="AC40">IF(_xlfn.SWITCH(TRUE,COLUMN()-COLUMN($J$5)-$G40&lt;0,FALSE,MOD(COLUMN()-COLUMN($J$5)-$G40,$I40)=0,TRUE,FALSE),$J40*AC$2,0)</f>
        <v>0</v>
      </c>
      <c r="AD40" s="126">
        <f t="array" ref="AD40">IF(_xlfn.SWITCH(TRUE,COLUMN()-COLUMN($J$5)-$G40&lt;0,FALSE,MOD(COLUMN()-COLUMN($J$5)-$G40,$I40)=0,TRUE,FALSE),$J40*AD$2,0)</f>
        <v>12250431.6633099</v>
      </c>
      <c r="AE40" s="127">
        <f t="shared" si="3"/>
        <v>20113517.5871724</v>
      </c>
    </row>
    <row r="41" spans="1:31" s="128" customFormat="1" ht="30" outlineLevel="2">
      <c r="A41" s="122" t="s">
        <v>943</v>
      </c>
      <c r="B41" s="141" t="s">
        <v>1166</v>
      </c>
      <c r="C41" s="252" t="s">
        <v>3</v>
      </c>
      <c r="D41" s="252" t="s">
        <v>1113</v>
      </c>
      <c r="E41" s="470" t="s">
        <v>1142</v>
      </c>
      <c r="F41" s="468" t="s">
        <v>983</v>
      </c>
      <c r="G41" s="122">
        <f t="shared" si="2"/>
        <v>5</v>
      </c>
      <c r="H41" s="468">
        <v>2029</v>
      </c>
      <c r="I41" s="468">
        <v>15</v>
      </c>
      <c r="J41" s="415">
        <f>Costs!P39</f>
        <v>67500</v>
      </c>
      <c r="K41" s="419">
        <f t="array" ref="K41">IF(_xlfn.SWITCH(TRUE,COLUMN()-COLUMN($J$5)-$G41&lt;0,FALSE,MOD(COLUMN()-COLUMN($J$5)-$G41,$I41)=0,TRUE,FALSE),$J41*K$2,0)</f>
        <v>0</v>
      </c>
      <c r="L41" s="126">
        <f t="array" ref="L41">IF(_xlfn.SWITCH(TRUE,COLUMN()-COLUMN($J$5)-$G41&lt;0,FALSE,MOD(COLUMN()-COLUMN($J$5)-$G41,$I41)=0,TRUE,FALSE),$J41*L$2,0)</f>
        <v>0</v>
      </c>
      <c r="M41" s="126">
        <f t="array" ref="M41">IF(_xlfn.SWITCH(TRUE,COLUMN()-COLUMN($J$5)-$G41&lt;0,FALSE,MOD(COLUMN()-COLUMN($J$5)-$G41,$I41)=0,TRUE,FALSE),$J41*M$2,0)</f>
        <v>0</v>
      </c>
      <c r="N41" s="126">
        <f t="array" ref="N41">IF(_xlfn.SWITCH(TRUE,COLUMN()-COLUMN($J$5)-$G41&lt;0,FALSE,MOD(COLUMN()-COLUMN($J$5)-$G41,$I41)=0,TRUE,FALSE),$J41*N$2,0)</f>
        <v>0</v>
      </c>
      <c r="O41" s="126">
        <f t="array" ref="O41">IF(_xlfn.SWITCH(TRUE,COLUMN()-COLUMN($J$5)-$G41&lt;0,FALSE,MOD(COLUMN()-COLUMN($J$5)-$G41,$I41)=0,TRUE,FALSE),$J41*O$2,0)</f>
        <v>78630.859238625009</v>
      </c>
      <c r="P41" s="126">
        <f t="array" ref="P41">IF(_xlfn.SWITCH(TRUE,COLUMN()-COLUMN($J$5)-$G41&lt;0,FALSE,MOD(COLUMN()-COLUMN($J$5)-$G41,$I41)=0,TRUE,FALSE),$J41*P$2,0)</f>
        <v>0</v>
      </c>
      <c r="Q41" s="126">
        <f t="array" ref="Q41">IF(_xlfn.SWITCH(TRUE,COLUMN()-COLUMN($J$5)-$G41&lt;0,FALSE,MOD(COLUMN()-COLUMN($J$5)-$G41,$I41)=0,TRUE,FALSE),$J41*Q$2,0)</f>
        <v>0</v>
      </c>
      <c r="R41" s="126">
        <f t="array" ref="R41">IF(_xlfn.SWITCH(TRUE,COLUMN()-COLUMN($J$5)-$G41&lt;0,FALSE,MOD(COLUMN()-COLUMN($J$5)-$G41,$I41)=0,TRUE,FALSE),$J41*R$2,0)</f>
        <v>0</v>
      </c>
      <c r="S41" s="126">
        <f t="array" ref="S41">IF(_xlfn.SWITCH(TRUE,COLUMN()-COLUMN($J$5)-$G41&lt;0,FALSE,MOD(COLUMN()-COLUMN($J$5)-$G41,$I41)=0,TRUE,FALSE),$J41*S$2,0)</f>
        <v>0</v>
      </c>
      <c r="T41" s="126">
        <f t="array" ref="T41">IF(_xlfn.SWITCH(TRUE,COLUMN()-COLUMN($J$5)-$G41&lt;0,FALSE,MOD(COLUMN()-COLUMN($J$5)-$G41,$I41)=0,TRUE,FALSE),$J41*T$2,0)</f>
        <v>0</v>
      </c>
      <c r="U41" s="126">
        <f t="array" ref="U41">IF(_xlfn.SWITCH(TRUE,COLUMN()-COLUMN($J$5)-$G41&lt;0,FALSE,MOD(COLUMN()-COLUMN($J$5)-$G41,$I41)=0,TRUE,FALSE),$J41*U$2,0)</f>
        <v>0</v>
      </c>
      <c r="V41" s="126">
        <f t="array" ref="V41">IF(_xlfn.SWITCH(TRUE,COLUMN()-COLUMN($J$5)-$G41&lt;0,FALSE,MOD(COLUMN()-COLUMN($J$5)-$G41,$I41)=0,TRUE,FALSE),$J41*V$2,0)</f>
        <v>0</v>
      </c>
      <c r="W41" s="126">
        <f t="array" ref="W41">IF(_xlfn.SWITCH(TRUE,COLUMN()-COLUMN($J$5)-$G41&lt;0,FALSE,MOD(COLUMN()-COLUMN($J$5)-$G41,$I41)=0,TRUE,FALSE),$J41*W$2,0)</f>
        <v>0</v>
      </c>
      <c r="X41" s="126">
        <f t="array" ref="X41">IF(_xlfn.SWITCH(TRUE,COLUMN()-COLUMN($J$5)-$G41&lt;0,FALSE,MOD(COLUMN()-COLUMN($J$5)-$G41,$I41)=0,TRUE,FALSE),$J41*X$2,0)</f>
        <v>0</v>
      </c>
      <c r="Y41" s="126">
        <f t="array" ref="Y41">IF(_xlfn.SWITCH(TRUE,COLUMN()-COLUMN($J$5)-$G41&lt;0,FALSE,MOD(COLUMN()-COLUMN($J$5)-$G41,$I41)=0,TRUE,FALSE),$J41*Y$2,0)</f>
        <v>0</v>
      </c>
      <c r="Z41" s="126">
        <f t="array" ref="Z41">IF(_xlfn.SWITCH(TRUE,COLUMN()-COLUMN($J$5)-$G41&lt;0,FALSE,MOD(COLUMN()-COLUMN($J$5)-$G41,$I41)=0,TRUE,FALSE),$J41*Z$2,0)</f>
        <v>0</v>
      </c>
      <c r="AA41" s="126">
        <f t="array" ref="AA41">IF(_xlfn.SWITCH(TRUE,COLUMN()-COLUMN($J$5)-$G41&lt;0,FALSE,MOD(COLUMN()-COLUMN($J$5)-$G41,$I41)=0,TRUE,FALSE),$J41*AA$2,0)</f>
        <v>0</v>
      </c>
      <c r="AB41" s="126">
        <f t="array" ref="AB41">IF(_xlfn.SWITCH(TRUE,COLUMN()-COLUMN($J$5)-$G41&lt;0,FALSE,MOD(COLUMN()-COLUMN($J$5)-$G41,$I41)=0,TRUE,FALSE),$J41*AB$2,0)</f>
        <v>0</v>
      </c>
      <c r="AC41" s="126">
        <f t="array" ref="AC41">IF(_xlfn.SWITCH(TRUE,COLUMN()-COLUMN($J$5)-$G41&lt;0,FALSE,MOD(COLUMN()-COLUMN($J$5)-$G41,$I41)=0,TRUE,FALSE),$J41*AC$2,0)</f>
        <v>0</v>
      </c>
      <c r="AD41" s="126">
        <f t="array" ref="AD41">IF(_xlfn.SWITCH(TRUE,COLUMN()-COLUMN($J$5)-$G41&lt;0,FALSE,MOD(COLUMN()-COLUMN($J$5)-$G41,$I41)=0,TRUE,FALSE),$J41*AD$2,0)</f>
        <v>122504.31663309899</v>
      </c>
      <c r="AE41" s="127">
        <f t="shared" si="3"/>
        <v>201135.175871724</v>
      </c>
    </row>
    <row r="42" spans="1:31" s="128" customFormat="1" ht="30" outlineLevel="2">
      <c r="A42" s="122" t="s">
        <v>943</v>
      </c>
      <c r="B42" s="141" t="s">
        <v>1167</v>
      </c>
      <c r="C42" s="252" t="s">
        <v>3</v>
      </c>
      <c r="D42" s="252" t="s">
        <v>1168</v>
      </c>
      <c r="E42" s="470" t="s">
        <v>1169</v>
      </c>
      <c r="F42" s="468" t="s">
        <v>984</v>
      </c>
      <c r="G42" s="122">
        <f t="shared" si="2"/>
        <v>5</v>
      </c>
      <c r="H42" s="468">
        <v>2029</v>
      </c>
      <c r="I42" s="468">
        <v>15</v>
      </c>
      <c r="J42" s="415">
        <f>Costs!P40</f>
        <v>276396.30000000005</v>
      </c>
      <c r="K42" s="419">
        <f t="array" ref="K42">IF(_xlfn.SWITCH(TRUE,COLUMN()-COLUMN($J$5)-$G42&lt;0,FALSE,MOD(COLUMN()-COLUMN($J$5)-$G42,$I42)=0,TRUE,FALSE),$J42*K$2,0)</f>
        <v>0</v>
      </c>
      <c r="L42" s="126">
        <f t="array" ref="L42">IF(_xlfn.SWITCH(TRUE,COLUMN()-COLUMN($J$5)-$G42&lt;0,FALSE,MOD(COLUMN()-COLUMN($J$5)-$G42,$I42)=0,TRUE,FALSE),$J42*L$2,0)</f>
        <v>0</v>
      </c>
      <c r="M42" s="126">
        <f t="array" ref="M42">IF(_xlfn.SWITCH(TRUE,COLUMN()-COLUMN($J$5)-$G42&lt;0,FALSE,MOD(COLUMN()-COLUMN($J$5)-$G42,$I42)=0,TRUE,FALSE),$J42*M$2,0)</f>
        <v>0</v>
      </c>
      <c r="N42" s="126">
        <f t="array" ref="N42">IF(_xlfn.SWITCH(TRUE,COLUMN()-COLUMN($J$5)-$G42&lt;0,FALSE,MOD(COLUMN()-COLUMN($J$5)-$G42,$I42)=0,TRUE,FALSE),$J42*N$2,0)</f>
        <v>0</v>
      </c>
      <c r="O42" s="126">
        <f t="array" ref="O42">IF(_xlfn.SWITCH(TRUE,COLUMN()-COLUMN($J$5)-$G42&lt;0,FALSE,MOD(COLUMN()-COLUMN($J$5)-$G42,$I42)=0,TRUE,FALSE),$J42*O$2,0)</f>
        <v>321974.49717595219</v>
      </c>
      <c r="P42" s="126">
        <f t="array" ref="P42">IF(_xlfn.SWITCH(TRUE,COLUMN()-COLUMN($J$5)-$G42&lt;0,FALSE,MOD(COLUMN()-COLUMN($J$5)-$G42,$I42)=0,TRUE,FALSE),$J42*P$2,0)</f>
        <v>0</v>
      </c>
      <c r="Q42" s="126">
        <f t="array" ref="Q42">IF(_xlfn.SWITCH(TRUE,COLUMN()-COLUMN($J$5)-$G42&lt;0,FALSE,MOD(COLUMN()-COLUMN($J$5)-$G42,$I42)=0,TRUE,FALSE),$J42*Q$2,0)</f>
        <v>0</v>
      </c>
      <c r="R42" s="126">
        <f t="array" ref="R42">IF(_xlfn.SWITCH(TRUE,COLUMN()-COLUMN($J$5)-$G42&lt;0,FALSE,MOD(COLUMN()-COLUMN($J$5)-$G42,$I42)=0,TRUE,FALSE),$J42*R$2,0)</f>
        <v>0</v>
      </c>
      <c r="S42" s="126">
        <f t="array" ref="S42">IF(_xlfn.SWITCH(TRUE,COLUMN()-COLUMN($J$5)-$G42&lt;0,FALSE,MOD(COLUMN()-COLUMN($J$5)-$G42,$I42)=0,TRUE,FALSE),$J42*S$2,0)</f>
        <v>0</v>
      </c>
      <c r="T42" s="126">
        <f t="array" ref="T42">IF(_xlfn.SWITCH(TRUE,COLUMN()-COLUMN($J$5)-$G42&lt;0,FALSE,MOD(COLUMN()-COLUMN($J$5)-$G42,$I42)=0,TRUE,FALSE),$J42*T$2,0)</f>
        <v>0</v>
      </c>
      <c r="U42" s="126">
        <f t="array" ref="U42">IF(_xlfn.SWITCH(TRUE,COLUMN()-COLUMN($J$5)-$G42&lt;0,FALSE,MOD(COLUMN()-COLUMN($J$5)-$G42,$I42)=0,TRUE,FALSE),$J42*U$2,0)</f>
        <v>0</v>
      </c>
      <c r="V42" s="126">
        <f t="array" ref="V42">IF(_xlfn.SWITCH(TRUE,COLUMN()-COLUMN($J$5)-$G42&lt;0,FALSE,MOD(COLUMN()-COLUMN($J$5)-$G42,$I42)=0,TRUE,FALSE),$J42*V$2,0)</f>
        <v>0</v>
      </c>
      <c r="W42" s="126">
        <f t="array" ref="W42">IF(_xlfn.SWITCH(TRUE,COLUMN()-COLUMN($J$5)-$G42&lt;0,FALSE,MOD(COLUMN()-COLUMN($J$5)-$G42,$I42)=0,TRUE,FALSE),$J42*W$2,0)</f>
        <v>0</v>
      </c>
      <c r="X42" s="126">
        <f t="array" ref="X42">IF(_xlfn.SWITCH(TRUE,COLUMN()-COLUMN($J$5)-$G42&lt;0,FALSE,MOD(COLUMN()-COLUMN($J$5)-$G42,$I42)=0,TRUE,FALSE),$J42*X$2,0)</f>
        <v>0</v>
      </c>
      <c r="Y42" s="126">
        <f t="array" ref="Y42">IF(_xlfn.SWITCH(TRUE,COLUMN()-COLUMN($J$5)-$G42&lt;0,FALSE,MOD(COLUMN()-COLUMN($J$5)-$G42,$I42)=0,TRUE,FALSE),$J42*Y$2,0)</f>
        <v>0</v>
      </c>
      <c r="Z42" s="126">
        <f t="array" ref="Z42">IF(_xlfn.SWITCH(TRUE,COLUMN()-COLUMN($J$5)-$G42&lt;0,FALSE,MOD(COLUMN()-COLUMN($J$5)-$G42,$I42)=0,TRUE,FALSE),$J42*Z$2,0)</f>
        <v>0</v>
      </c>
      <c r="AA42" s="126">
        <f t="array" ref="AA42">IF(_xlfn.SWITCH(TRUE,COLUMN()-COLUMN($J$5)-$G42&lt;0,FALSE,MOD(COLUMN()-COLUMN($J$5)-$G42,$I42)=0,TRUE,FALSE),$J42*AA$2,0)</f>
        <v>0</v>
      </c>
      <c r="AB42" s="126">
        <f t="array" ref="AB42">IF(_xlfn.SWITCH(TRUE,COLUMN()-COLUMN($J$5)-$G42&lt;0,FALSE,MOD(COLUMN()-COLUMN($J$5)-$G42,$I42)=0,TRUE,FALSE),$J42*AB$2,0)</f>
        <v>0</v>
      </c>
      <c r="AC42" s="126">
        <f t="array" ref="AC42">IF(_xlfn.SWITCH(TRUE,COLUMN()-COLUMN($J$5)-$G42&lt;0,FALSE,MOD(COLUMN()-COLUMN($J$5)-$G42,$I42)=0,TRUE,FALSE),$J42*AC$2,0)</f>
        <v>0</v>
      </c>
      <c r="AD42" s="126">
        <f t="array" ref="AD42">IF(_xlfn.SWITCH(TRUE,COLUMN()-COLUMN($J$5)-$G42&lt;0,FALSE,MOD(COLUMN()-COLUMN($J$5)-$G42,$I42)=0,TRUE,FALSE),$J42*AD$2,0)</f>
        <v>501625.77557654853</v>
      </c>
      <c r="AE42" s="127">
        <f t="shared" si="3"/>
        <v>823600.27275250072</v>
      </c>
    </row>
    <row r="43" spans="1:31" s="128" customFormat="1" ht="15" outlineLevel="2">
      <c r="A43" s="122" t="s">
        <v>943</v>
      </c>
      <c r="B43" s="141" t="s">
        <v>1170</v>
      </c>
      <c r="C43" s="252" t="s">
        <v>3</v>
      </c>
      <c r="D43" s="252" t="s">
        <v>1113</v>
      </c>
      <c r="E43" s="470" t="s">
        <v>1171</v>
      </c>
      <c r="F43" s="468" t="s">
        <v>984</v>
      </c>
      <c r="G43" s="122">
        <f t="shared" si="2"/>
        <v>5</v>
      </c>
      <c r="H43" s="468">
        <v>2029</v>
      </c>
      <c r="I43" s="468">
        <v>15</v>
      </c>
      <c r="J43" s="415">
        <f>Costs!P41</f>
        <v>135000</v>
      </c>
      <c r="K43" s="419">
        <f t="array" ref="K43">IF(_xlfn.SWITCH(TRUE,COLUMN()-COLUMN($J$5)-$G43&lt;0,FALSE,MOD(COLUMN()-COLUMN($J$5)-$G43,$I43)=0,TRUE,FALSE),$J43*K$2,0)</f>
        <v>0</v>
      </c>
      <c r="L43" s="126">
        <f t="array" ref="L43">IF(_xlfn.SWITCH(TRUE,COLUMN()-COLUMN($J$5)-$G43&lt;0,FALSE,MOD(COLUMN()-COLUMN($J$5)-$G43,$I43)=0,TRUE,FALSE),$J43*L$2,0)</f>
        <v>0</v>
      </c>
      <c r="M43" s="126">
        <f t="array" ref="M43">IF(_xlfn.SWITCH(TRUE,COLUMN()-COLUMN($J$5)-$G43&lt;0,FALSE,MOD(COLUMN()-COLUMN($J$5)-$G43,$I43)=0,TRUE,FALSE),$J43*M$2,0)</f>
        <v>0</v>
      </c>
      <c r="N43" s="126">
        <f t="array" ref="N43">IF(_xlfn.SWITCH(TRUE,COLUMN()-COLUMN($J$5)-$G43&lt;0,FALSE,MOD(COLUMN()-COLUMN($J$5)-$G43,$I43)=0,TRUE,FALSE),$J43*N$2,0)</f>
        <v>0</v>
      </c>
      <c r="O43" s="126">
        <f t="array" ref="O43">IF(_xlfn.SWITCH(TRUE,COLUMN()-COLUMN($J$5)-$G43&lt;0,FALSE,MOD(COLUMN()-COLUMN($J$5)-$G43,$I43)=0,TRUE,FALSE),$J43*O$2,0)</f>
        <v>157261.71847725002</v>
      </c>
      <c r="P43" s="126">
        <f t="array" ref="P43">IF(_xlfn.SWITCH(TRUE,COLUMN()-COLUMN($J$5)-$G43&lt;0,FALSE,MOD(COLUMN()-COLUMN($J$5)-$G43,$I43)=0,TRUE,FALSE),$J43*P$2,0)</f>
        <v>0</v>
      </c>
      <c r="Q43" s="126">
        <f t="array" ref="Q43">IF(_xlfn.SWITCH(TRUE,COLUMN()-COLUMN($J$5)-$G43&lt;0,FALSE,MOD(COLUMN()-COLUMN($J$5)-$G43,$I43)=0,TRUE,FALSE),$J43*Q$2,0)</f>
        <v>0</v>
      </c>
      <c r="R43" s="126">
        <f t="array" ref="R43">IF(_xlfn.SWITCH(TRUE,COLUMN()-COLUMN($J$5)-$G43&lt;0,FALSE,MOD(COLUMN()-COLUMN($J$5)-$G43,$I43)=0,TRUE,FALSE),$J43*R$2,0)</f>
        <v>0</v>
      </c>
      <c r="S43" s="126">
        <f t="array" ref="S43">IF(_xlfn.SWITCH(TRUE,COLUMN()-COLUMN($J$5)-$G43&lt;0,FALSE,MOD(COLUMN()-COLUMN($J$5)-$G43,$I43)=0,TRUE,FALSE),$J43*S$2,0)</f>
        <v>0</v>
      </c>
      <c r="T43" s="126">
        <f t="array" ref="T43">IF(_xlfn.SWITCH(TRUE,COLUMN()-COLUMN($J$5)-$G43&lt;0,FALSE,MOD(COLUMN()-COLUMN($J$5)-$G43,$I43)=0,TRUE,FALSE),$J43*T$2,0)</f>
        <v>0</v>
      </c>
      <c r="U43" s="126">
        <f t="array" ref="U43">IF(_xlfn.SWITCH(TRUE,COLUMN()-COLUMN($J$5)-$G43&lt;0,FALSE,MOD(COLUMN()-COLUMN($J$5)-$G43,$I43)=0,TRUE,FALSE),$J43*U$2,0)</f>
        <v>0</v>
      </c>
      <c r="V43" s="126">
        <f t="array" ref="V43">IF(_xlfn.SWITCH(TRUE,COLUMN()-COLUMN($J$5)-$G43&lt;0,FALSE,MOD(COLUMN()-COLUMN($J$5)-$G43,$I43)=0,TRUE,FALSE),$J43*V$2,0)</f>
        <v>0</v>
      </c>
      <c r="W43" s="126">
        <f t="array" ref="W43">IF(_xlfn.SWITCH(TRUE,COLUMN()-COLUMN($J$5)-$G43&lt;0,FALSE,MOD(COLUMN()-COLUMN($J$5)-$G43,$I43)=0,TRUE,FALSE),$J43*W$2,0)</f>
        <v>0</v>
      </c>
      <c r="X43" s="126">
        <f t="array" ref="X43">IF(_xlfn.SWITCH(TRUE,COLUMN()-COLUMN($J$5)-$G43&lt;0,FALSE,MOD(COLUMN()-COLUMN($J$5)-$G43,$I43)=0,TRUE,FALSE),$J43*X$2,0)</f>
        <v>0</v>
      </c>
      <c r="Y43" s="126">
        <f t="array" ref="Y43">IF(_xlfn.SWITCH(TRUE,COLUMN()-COLUMN($J$5)-$G43&lt;0,FALSE,MOD(COLUMN()-COLUMN($J$5)-$G43,$I43)=0,TRUE,FALSE),$J43*Y$2,0)</f>
        <v>0</v>
      </c>
      <c r="Z43" s="126">
        <f t="array" ref="Z43">IF(_xlfn.SWITCH(TRUE,COLUMN()-COLUMN($J$5)-$G43&lt;0,FALSE,MOD(COLUMN()-COLUMN($J$5)-$G43,$I43)=0,TRUE,FALSE),$J43*Z$2,0)</f>
        <v>0</v>
      </c>
      <c r="AA43" s="126">
        <f t="array" ref="AA43">IF(_xlfn.SWITCH(TRUE,COLUMN()-COLUMN($J$5)-$G43&lt;0,FALSE,MOD(COLUMN()-COLUMN($J$5)-$G43,$I43)=0,TRUE,FALSE),$J43*AA$2,0)</f>
        <v>0</v>
      </c>
      <c r="AB43" s="126">
        <f t="array" ref="AB43">IF(_xlfn.SWITCH(TRUE,COLUMN()-COLUMN($J$5)-$G43&lt;0,FALSE,MOD(COLUMN()-COLUMN($J$5)-$G43,$I43)=0,TRUE,FALSE),$J43*AB$2,0)</f>
        <v>0</v>
      </c>
      <c r="AC43" s="126">
        <f t="array" ref="AC43">IF(_xlfn.SWITCH(TRUE,COLUMN()-COLUMN($J$5)-$G43&lt;0,FALSE,MOD(COLUMN()-COLUMN($J$5)-$G43,$I43)=0,TRUE,FALSE),$J43*AC$2,0)</f>
        <v>0</v>
      </c>
      <c r="AD43" s="126">
        <f t="array" ref="AD43">IF(_xlfn.SWITCH(TRUE,COLUMN()-COLUMN($J$5)-$G43&lt;0,FALSE,MOD(COLUMN()-COLUMN($J$5)-$G43,$I43)=0,TRUE,FALSE),$J43*AD$2,0)</f>
        <v>245008.63326619798</v>
      </c>
      <c r="AE43" s="127">
        <f t="shared" si="3"/>
        <v>402270.351743448</v>
      </c>
    </row>
    <row r="44" spans="1:31" s="128" customFormat="1" ht="15" outlineLevel="2">
      <c r="A44" s="122" t="s">
        <v>943</v>
      </c>
      <c r="B44" s="141" t="s">
        <v>1172</v>
      </c>
      <c r="C44" s="252" t="s">
        <v>1173</v>
      </c>
      <c r="D44" s="252" t="s">
        <v>1130</v>
      </c>
      <c r="E44" s="470" t="s">
        <v>1174</v>
      </c>
      <c r="F44" s="468" t="s">
        <v>984</v>
      </c>
      <c r="G44" s="122">
        <f t="shared" si="2"/>
        <v>5</v>
      </c>
      <c r="H44" s="468">
        <v>2029</v>
      </c>
      <c r="I44" s="468">
        <v>20</v>
      </c>
      <c r="J44" s="415">
        <f>Costs!P42</f>
        <v>789360.00000000012</v>
      </c>
      <c r="K44" s="419">
        <f t="array" ref="K44">IF(_xlfn.SWITCH(TRUE,COLUMN()-COLUMN($J$5)-$G44&lt;0,FALSE,MOD(COLUMN()-COLUMN($J$5)-$G44,$I44)=0,TRUE,FALSE),$J44*K$2,0)</f>
        <v>0</v>
      </c>
      <c r="L44" s="126">
        <f t="array" ref="L44">IF(_xlfn.SWITCH(TRUE,COLUMN()-COLUMN($J$5)-$G44&lt;0,FALSE,MOD(COLUMN()-COLUMN($J$5)-$G44,$I44)=0,TRUE,FALSE),$J44*L$2,0)</f>
        <v>0</v>
      </c>
      <c r="M44" s="126">
        <f t="array" ref="M44">IF(_xlfn.SWITCH(TRUE,COLUMN()-COLUMN($J$5)-$G44&lt;0,FALSE,MOD(COLUMN()-COLUMN($J$5)-$G44,$I44)=0,TRUE,FALSE),$J44*M$2,0)</f>
        <v>0</v>
      </c>
      <c r="N44" s="126">
        <f t="array" ref="N44">IF(_xlfn.SWITCH(TRUE,COLUMN()-COLUMN($J$5)-$G44&lt;0,FALSE,MOD(COLUMN()-COLUMN($J$5)-$G44,$I44)=0,TRUE,FALSE),$J44*N$2,0)</f>
        <v>0</v>
      </c>
      <c r="O44" s="126">
        <f t="array" ref="O44">IF(_xlfn.SWITCH(TRUE,COLUMN()-COLUMN($J$5)-$G44&lt;0,FALSE,MOD(COLUMN()-COLUMN($J$5)-$G44,$I44)=0,TRUE,FALSE),$J44*O$2,0)</f>
        <v>919526.74146075617</v>
      </c>
      <c r="P44" s="126">
        <f t="array" ref="P44">IF(_xlfn.SWITCH(TRUE,COLUMN()-COLUMN($J$5)-$G44&lt;0,FALSE,MOD(COLUMN()-COLUMN($J$5)-$G44,$I44)=0,TRUE,FALSE),$J44*P$2,0)</f>
        <v>0</v>
      </c>
      <c r="Q44" s="126">
        <f t="array" ref="Q44">IF(_xlfn.SWITCH(TRUE,COLUMN()-COLUMN($J$5)-$G44&lt;0,FALSE,MOD(COLUMN()-COLUMN($J$5)-$G44,$I44)=0,TRUE,FALSE),$J44*Q$2,0)</f>
        <v>0</v>
      </c>
      <c r="R44" s="126">
        <f t="array" ref="R44">IF(_xlfn.SWITCH(TRUE,COLUMN()-COLUMN($J$5)-$G44&lt;0,FALSE,MOD(COLUMN()-COLUMN($J$5)-$G44,$I44)=0,TRUE,FALSE),$J44*R$2,0)</f>
        <v>0</v>
      </c>
      <c r="S44" s="126">
        <f t="array" ref="S44">IF(_xlfn.SWITCH(TRUE,COLUMN()-COLUMN($J$5)-$G44&lt;0,FALSE,MOD(COLUMN()-COLUMN($J$5)-$G44,$I44)=0,TRUE,FALSE),$J44*S$2,0)</f>
        <v>0</v>
      </c>
      <c r="T44" s="126">
        <f t="array" ref="T44">IF(_xlfn.SWITCH(TRUE,COLUMN()-COLUMN($J$5)-$G44&lt;0,FALSE,MOD(COLUMN()-COLUMN($J$5)-$G44,$I44)=0,TRUE,FALSE),$J44*T$2,0)</f>
        <v>0</v>
      </c>
      <c r="U44" s="126">
        <f t="array" ref="U44">IF(_xlfn.SWITCH(TRUE,COLUMN()-COLUMN($J$5)-$G44&lt;0,FALSE,MOD(COLUMN()-COLUMN($J$5)-$G44,$I44)=0,TRUE,FALSE),$J44*U$2,0)</f>
        <v>0</v>
      </c>
      <c r="V44" s="126">
        <f t="array" ref="V44">IF(_xlfn.SWITCH(TRUE,COLUMN()-COLUMN($J$5)-$G44&lt;0,FALSE,MOD(COLUMN()-COLUMN($J$5)-$G44,$I44)=0,TRUE,FALSE),$J44*V$2,0)</f>
        <v>0</v>
      </c>
      <c r="W44" s="126">
        <f t="array" ref="W44">IF(_xlfn.SWITCH(TRUE,COLUMN()-COLUMN($J$5)-$G44&lt;0,FALSE,MOD(COLUMN()-COLUMN($J$5)-$G44,$I44)=0,TRUE,FALSE),$J44*W$2,0)</f>
        <v>0</v>
      </c>
      <c r="X44" s="126">
        <f t="array" ref="X44">IF(_xlfn.SWITCH(TRUE,COLUMN()-COLUMN($J$5)-$G44&lt;0,FALSE,MOD(COLUMN()-COLUMN($J$5)-$G44,$I44)=0,TRUE,FALSE),$J44*X$2,0)</f>
        <v>0</v>
      </c>
      <c r="Y44" s="126">
        <f t="array" ref="Y44">IF(_xlfn.SWITCH(TRUE,COLUMN()-COLUMN($J$5)-$G44&lt;0,FALSE,MOD(COLUMN()-COLUMN($J$5)-$G44,$I44)=0,TRUE,FALSE),$J44*Y$2,0)</f>
        <v>0</v>
      </c>
      <c r="Z44" s="126">
        <f t="array" ref="Z44">IF(_xlfn.SWITCH(TRUE,COLUMN()-COLUMN($J$5)-$G44&lt;0,FALSE,MOD(COLUMN()-COLUMN($J$5)-$G44,$I44)=0,TRUE,FALSE),$J44*Z$2,0)</f>
        <v>0</v>
      </c>
      <c r="AA44" s="126">
        <f t="array" ref="AA44">IF(_xlfn.SWITCH(TRUE,COLUMN()-COLUMN($J$5)-$G44&lt;0,FALSE,MOD(COLUMN()-COLUMN($J$5)-$G44,$I44)=0,TRUE,FALSE),$J44*AA$2,0)</f>
        <v>0</v>
      </c>
      <c r="AB44" s="126">
        <f t="array" ref="AB44">IF(_xlfn.SWITCH(TRUE,COLUMN()-COLUMN($J$5)-$G44&lt;0,FALSE,MOD(COLUMN()-COLUMN($J$5)-$G44,$I44)=0,TRUE,FALSE),$J44*AB$2,0)</f>
        <v>0</v>
      </c>
      <c r="AC44" s="126">
        <f t="array" ref="AC44">IF(_xlfn.SWITCH(TRUE,COLUMN()-COLUMN($J$5)-$G44&lt;0,FALSE,MOD(COLUMN()-COLUMN($J$5)-$G44,$I44)=0,TRUE,FALSE),$J44*AC$2,0)</f>
        <v>0</v>
      </c>
      <c r="AD44" s="126">
        <f t="array" ref="AD44">IF(_xlfn.SWITCH(TRUE,COLUMN()-COLUMN($J$5)-$G44&lt;0,FALSE,MOD(COLUMN()-COLUMN($J$5)-$G44,$I44)=0,TRUE,FALSE),$J44*AD$2,0)</f>
        <v>0</v>
      </c>
      <c r="AE44" s="127">
        <f t="shared" si="3"/>
        <v>919526.74146075617</v>
      </c>
    </row>
    <row r="45" spans="1:31" s="128" customFormat="1" ht="45" outlineLevel="2">
      <c r="A45" s="122" t="s">
        <v>943</v>
      </c>
      <c r="B45" s="141" t="s">
        <v>1175</v>
      </c>
      <c r="C45" s="252" t="s">
        <v>1173</v>
      </c>
      <c r="D45" s="252" t="s">
        <v>1149</v>
      </c>
      <c r="E45" s="470" t="s">
        <v>1234</v>
      </c>
      <c r="F45" s="468" t="s">
        <v>984</v>
      </c>
      <c r="G45" s="122">
        <f t="shared" si="2"/>
        <v>5</v>
      </c>
      <c r="H45" s="468">
        <v>2029</v>
      </c>
      <c r="I45" s="468">
        <v>10</v>
      </c>
      <c r="J45" s="415">
        <f>Costs!P43</f>
        <v>132177.15</v>
      </c>
      <c r="K45" s="419">
        <f t="array" ref="K45">IF(_xlfn.SWITCH(TRUE,COLUMN()-COLUMN($J$5)-$G45&lt;0,FALSE,MOD(COLUMN()-COLUMN($J$5)-$G45,$I45)=0,TRUE,FALSE),$J45*K$2,0)</f>
        <v>0</v>
      </c>
      <c r="L45" s="126">
        <f t="array" ref="L45">IF(_xlfn.SWITCH(TRUE,COLUMN()-COLUMN($J$5)-$G45&lt;0,FALSE,MOD(COLUMN()-COLUMN($J$5)-$G45,$I45)=0,TRUE,FALSE),$J45*L$2,0)</f>
        <v>0</v>
      </c>
      <c r="M45" s="126">
        <f t="array" ref="M45">IF(_xlfn.SWITCH(TRUE,COLUMN()-COLUMN($J$5)-$G45&lt;0,FALSE,MOD(COLUMN()-COLUMN($J$5)-$G45,$I45)=0,TRUE,FALSE),$J45*M$2,0)</f>
        <v>0</v>
      </c>
      <c r="N45" s="126">
        <f t="array" ref="N45">IF(_xlfn.SWITCH(TRUE,COLUMN()-COLUMN($J$5)-$G45&lt;0,FALSE,MOD(COLUMN()-COLUMN($J$5)-$G45,$I45)=0,TRUE,FALSE),$J45*N$2,0)</f>
        <v>0</v>
      </c>
      <c r="O45" s="126">
        <f t="array" ref="O45">IF(_xlfn.SWITCH(TRUE,COLUMN()-COLUMN($J$5)-$G45&lt;0,FALSE,MOD(COLUMN()-COLUMN($J$5)-$G45,$I45)=0,TRUE,FALSE),$J45*O$2,0)</f>
        <v>153973.37594389071</v>
      </c>
      <c r="P45" s="126">
        <f t="array" ref="P45">IF(_xlfn.SWITCH(TRUE,COLUMN()-COLUMN($J$5)-$G45&lt;0,FALSE,MOD(COLUMN()-COLUMN($J$5)-$G45,$I45)=0,TRUE,FALSE),$J45*P$2,0)</f>
        <v>0</v>
      </c>
      <c r="Q45" s="126">
        <f t="array" ref="Q45">IF(_xlfn.SWITCH(TRUE,COLUMN()-COLUMN($J$5)-$G45&lt;0,FALSE,MOD(COLUMN()-COLUMN($J$5)-$G45,$I45)=0,TRUE,FALSE),$J45*Q$2,0)</f>
        <v>0</v>
      </c>
      <c r="R45" s="126">
        <f t="array" ref="R45">IF(_xlfn.SWITCH(TRUE,COLUMN()-COLUMN($J$5)-$G45&lt;0,FALSE,MOD(COLUMN()-COLUMN($J$5)-$G45,$I45)=0,TRUE,FALSE),$J45*R$2,0)</f>
        <v>0</v>
      </c>
      <c r="S45" s="126">
        <f t="array" ref="S45">IF(_xlfn.SWITCH(TRUE,COLUMN()-COLUMN($J$5)-$G45&lt;0,FALSE,MOD(COLUMN()-COLUMN($J$5)-$G45,$I45)=0,TRUE,FALSE),$J45*S$2,0)</f>
        <v>0</v>
      </c>
      <c r="T45" s="126">
        <f t="array" ref="T45">IF(_xlfn.SWITCH(TRUE,COLUMN()-COLUMN($J$5)-$G45&lt;0,FALSE,MOD(COLUMN()-COLUMN($J$5)-$G45,$I45)=0,TRUE,FALSE),$J45*T$2,0)</f>
        <v>0</v>
      </c>
      <c r="U45" s="126">
        <f t="array" ref="U45">IF(_xlfn.SWITCH(TRUE,COLUMN()-COLUMN($J$5)-$G45&lt;0,FALSE,MOD(COLUMN()-COLUMN($J$5)-$G45,$I45)=0,TRUE,FALSE),$J45*U$2,0)</f>
        <v>0</v>
      </c>
      <c r="V45" s="126">
        <f t="array" ref="V45">IF(_xlfn.SWITCH(TRUE,COLUMN()-COLUMN($J$5)-$G45&lt;0,FALSE,MOD(COLUMN()-COLUMN($J$5)-$G45,$I45)=0,TRUE,FALSE),$J45*V$2,0)</f>
        <v>0</v>
      </c>
      <c r="W45" s="126">
        <f t="array" ref="W45">IF(_xlfn.SWITCH(TRUE,COLUMN()-COLUMN($J$5)-$G45&lt;0,FALSE,MOD(COLUMN()-COLUMN($J$5)-$G45,$I45)=0,TRUE,FALSE),$J45*W$2,0)</f>
        <v>0</v>
      </c>
      <c r="X45" s="126">
        <f t="array" ref="X45">IF(_xlfn.SWITCH(TRUE,COLUMN()-COLUMN($J$5)-$G45&lt;0,FALSE,MOD(COLUMN()-COLUMN($J$5)-$G45,$I45)=0,TRUE,FALSE),$J45*X$2,0)</f>
        <v>0</v>
      </c>
      <c r="Y45" s="126">
        <f t="array" ref="Y45">IF(_xlfn.SWITCH(TRUE,COLUMN()-COLUMN($J$5)-$G45&lt;0,FALSE,MOD(COLUMN()-COLUMN($J$5)-$G45,$I45)=0,TRUE,FALSE),$J45*Y$2,0)</f>
        <v>206927.34191390497</v>
      </c>
      <c r="Z45" s="126">
        <f t="array" ref="Z45">IF(_xlfn.SWITCH(TRUE,COLUMN()-COLUMN($J$5)-$G45&lt;0,FALSE,MOD(COLUMN()-COLUMN($J$5)-$G45,$I45)=0,TRUE,FALSE),$J45*Z$2,0)</f>
        <v>0</v>
      </c>
      <c r="AA45" s="126">
        <f t="array" ref="AA45">IF(_xlfn.SWITCH(TRUE,COLUMN()-COLUMN($J$5)-$G45&lt;0,FALSE,MOD(COLUMN()-COLUMN($J$5)-$G45,$I45)=0,TRUE,FALSE),$J45*AA$2,0)</f>
        <v>0</v>
      </c>
      <c r="AB45" s="126">
        <f t="array" ref="AB45">IF(_xlfn.SWITCH(TRUE,COLUMN()-COLUMN($J$5)-$G45&lt;0,FALSE,MOD(COLUMN()-COLUMN($J$5)-$G45,$I45)=0,TRUE,FALSE),$J45*AB$2,0)</f>
        <v>0</v>
      </c>
      <c r="AC45" s="126">
        <f t="array" ref="AC45">IF(_xlfn.SWITCH(TRUE,COLUMN()-COLUMN($J$5)-$G45&lt;0,FALSE,MOD(COLUMN()-COLUMN($J$5)-$G45,$I45)=0,TRUE,FALSE),$J45*AC$2,0)</f>
        <v>0</v>
      </c>
      <c r="AD45" s="126">
        <f t="array" ref="AD45">IF(_xlfn.SWITCH(TRUE,COLUMN()-COLUMN($J$5)-$G45&lt;0,FALSE,MOD(COLUMN()-COLUMN($J$5)-$G45,$I45)=0,TRUE,FALSE),$J45*AD$2,0)</f>
        <v>0</v>
      </c>
      <c r="AE45" s="127">
        <f t="shared" si="3"/>
        <v>360900.71785779565</v>
      </c>
    </row>
    <row r="46" spans="1:31" s="128" customFormat="1" ht="15" outlineLevel="2">
      <c r="A46" s="122" t="s">
        <v>943</v>
      </c>
      <c r="B46" s="141" t="s">
        <v>1143</v>
      </c>
      <c r="C46" s="252" t="s">
        <v>1173</v>
      </c>
      <c r="D46" s="252" t="s">
        <v>1113</v>
      </c>
      <c r="E46" s="470" t="s">
        <v>1145</v>
      </c>
      <c r="F46" s="468" t="s">
        <v>984</v>
      </c>
      <c r="G46" s="122">
        <f t="shared" si="2"/>
        <v>5</v>
      </c>
      <c r="H46" s="468">
        <v>2029</v>
      </c>
      <c r="I46" s="468">
        <v>10</v>
      </c>
      <c r="J46" s="415">
        <f>Costs!P44</f>
        <v>500215.50000000006</v>
      </c>
      <c r="K46" s="419">
        <f t="array" ref="K46">IF(_xlfn.SWITCH(TRUE,COLUMN()-COLUMN($J$5)-$G46&lt;0,FALSE,MOD(COLUMN()-COLUMN($J$5)-$G46,$I46)=0,TRUE,FALSE),$J46*K$2,0)</f>
        <v>0</v>
      </c>
      <c r="L46" s="126">
        <f t="array" ref="L46">IF(_xlfn.SWITCH(TRUE,COLUMN()-COLUMN($J$5)-$G46&lt;0,FALSE,MOD(COLUMN()-COLUMN($J$5)-$G46,$I46)=0,TRUE,FALSE),$J46*L$2,0)</f>
        <v>0</v>
      </c>
      <c r="M46" s="126">
        <f t="array" ref="M46">IF(_xlfn.SWITCH(TRUE,COLUMN()-COLUMN($J$5)-$G46&lt;0,FALSE,MOD(COLUMN()-COLUMN($J$5)-$G46,$I46)=0,TRUE,FALSE),$J46*M$2,0)</f>
        <v>0</v>
      </c>
      <c r="N46" s="126">
        <f t="array" ref="N46">IF(_xlfn.SWITCH(TRUE,COLUMN()-COLUMN($J$5)-$G46&lt;0,FALSE,MOD(COLUMN()-COLUMN($J$5)-$G46,$I46)=0,TRUE,FALSE),$J46*N$2,0)</f>
        <v>0</v>
      </c>
      <c r="O46" s="126">
        <f t="array" ref="O46">IF(_xlfn.SWITCH(TRUE,COLUMN()-COLUMN($J$5)-$G46&lt;0,FALSE,MOD(COLUMN()-COLUMN($J$5)-$G46,$I46)=0,TRUE,FALSE),$J46*O$2,0)</f>
        <v>582701.84547375457</v>
      </c>
      <c r="P46" s="126">
        <f t="array" ref="P46">IF(_xlfn.SWITCH(TRUE,COLUMN()-COLUMN($J$5)-$G46&lt;0,FALSE,MOD(COLUMN()-COLUMN($J$5)-$G46,$I46)=0,TRUE,FALSE),$J46*P$2,0)</f>
        <v>0</v>
      </c>
      <c r="Q46" s="126">
        <f t="array" ref="Q46">IF(_xlfn.SWITCH(TRUE,COLUMN()-COLUMN($J$5)-$G46&lt;0,FALSE,MOD(COLUMN()-COLUMN($J$5)-$G46,$I46)=0,TRUE,FALSE),$J46*Q$2,0)</f>
        <v>0</v>
      </c>
      <c r="R46" s="126">
        <f t="array" ref="R46">IF(_xlfn.SWITCH(TRUE,COLUMN()-COLUMN($J$5)-$G46&lt;0,FALSE,MOD(COLUMN()-COLUMN($J$5)-$G46,$I46)=0,TRUE,FALSE),$J46*R$2,0)</f>
        <v>0</v>
      </c>
      <c r="S46" s="126">
        <f t="array" ref="S46">IF(_xlfn.SWITCH(TRUE,COLUMN()-COLUMN($J$5)-$G46&lt;0,FALSE,MOD(COLUMN()-COLUMN($J$5)-$G46,$I46)=0,TRUE,FALSE),$J46*S$2,0)</f>
        <v>0</v>
      </c>
      <c r="T46" s="126">
        <f t="array" ref="T46">IF(_xlfn.SWITCH(TRUE,COLUMN()-COLUMN($J$5)-$G46&lt;0,FALSE,MOD(COLUMN()-COLUMN($J$5)-$G46,$I46)=0,TRUE,FALSE),$J46*T$2,0)</f>
        <v>0</v>
      </c>
      <c r="U46" s="126">
        <f t="array" ref="U46">IF(_xlfn.SWITCH(TRUE,COLUMN()-COLUMN($J$5)-$G46&lt;0,FALSE,MOD(COLUMN()-COLUMN($J$5)-$G46,$I46)=0,TRUE,FALSE),$J46*U$2,0)</f>
        <v>0</v>
      </c>
      <c r="V46" s="126">
        <f t="array" ref="V46">IF(_xlfn.SWITCH(TRUE,COLUMN()-COLUMN($J$5)-$G46&lt;0,FALSE,MOD(COLUMN()-COLUMN($J$5)-$G46,$I46)=0,TRUE,FALSE),$J46*V$2,0)</f>
        <v>0</v>
      </c>
      <c r="W46" s="126">
        <f t="array" ref="W46">IF(_xlfn.SWITCH(TRUE,COLUMN()-COLUMN($J$5)-$G46&lt;0,FALSE,MOD(COLUMN()-COLUMN($J$5)-$G46,$I46)=0,TRUE,FALSE),$J46*W$2,0)</f>
        <v>0</v>
      </c>
      <c r="X46" s="126">
        <f t="array" ref="X46">IF(_xlfn.SWITCH(TRUE,COLUMN()-COLUMN($J$5)-$G46&lt;0,FALSE,MOD(COLUMN()-COLUMN($J$5)-$G46,$I46)=0,TRUE,FALSE),$J46*X$2,0)</f>
        <v>0</v>
      </c>
      <c r="Y46" s="126">
        <f t="array" ref="Y46">IF(_xlfn.SWITCH(TRUE,COLUMN()-COLUMN($J$5)-$G46&lt;0,FALSE,MOD(COLUMN()-COLUMN($J$5)-$G46,$I46)=0,TRUE,FALSE),$J46*Y$2,0)</f>
        <v>783102.55440622638</v>
      </c>
      <c r="Z46" s="126">
        <f t="array" ref="Z46">IF(_xlfn.SWITCH(TRUE,COLUMN()-COLUMN($J$5)-$G46&lt;0,FALSE,MOD(COLUMN()-COLUMN($J$5)-$G46,$I46)=0,TRUE,FALSE),$J46*Z$2,0)</f>
        <v>0</v>
      </c>
      <c r="AA46" s="126">
        <f t="array" ref="AA46">IF(_xlfn.SWITCH(TRUE,COLUMN()-COLUMN($J$5)-$G46&lt;0,FALSE,MOD(COLUMN()-COLUMN($J$5)-$G46,$I46)=0,TRUE,FALSE),$J46*AA$2,0)</f>
        <v>0</v>
      </c>
      <c r="AB46" s="126">
        <f t="array" ref="AB46">IF(_xlfn.SWITCH(TRUE,COLUMN()-COLUMN($J$5)-$G46&lt;0,FALSE,MOD(COLUMN()-COLUMN($J$5)-$G46,$I46)=0,TRUE,FALSE),$J46*AB$2,0)</f>
        <v>0</v>
      </c>
      <c r="AC46" s="126">
        <f t="array" ref="AC46">IF(_xlfn.SWITCH(TRUE,COLUMN()-COLUMN($J$5)-$G46&lt;0,FALSE,MOD(COLUMN()-COLUMN($J$5)-$G46,$I46)=0,TRUE,FALSE),$J46*AC$2,0)</f>
        <v>0</v>
      </c>
      <c r="AD46" s="126">
        <f t="array" ref="AD46">IF(_xlfn.SWITCH(TRUE,COLUMN()-COLUMN($J$5)-$G46&lt;0,FALSE,MOD(COLUMN()-COLUMN($J$5)-$G46,$I46)=0,TRUE,FALSE),$J46*AD$2,0)</f>
        <v>0</v>
      </c>
      <c r="AE46" s="127">
        <f t="shared" si="3"/>
        <v>1365804.3998799808</v>
      </c>
    </row>
    <row r="47" spans="1:31" s="128" customFormat="1" ht="15" outlineLevel="2">
      <c r="A47" s="122" t="s">
        <v>943</v>
      </c>
      <c r="B47" s="141" t="s">
        <v>1155</v>
      </c>
      <c r="C47" s="252" t="s">
        <v>1173</v>
      </c>
      <c r="D47" s="252" t="s">
        <v>1130</v>
      </c>
      <c r="E47" s="470" t="s">
        <v>1129</v>
      </c>
      <c r="F47" s="468" t="s">
        <v>984</v>
      </c>
      <c r="G47" s="122">
        <f t="shared" si="2"/>
        <v>5</v>
      </c>
      <c r="H47" s="468">
        <v>2029</v>
      </c>
      <c r="I47" s="468">
        <v>15</v>
      </c>
      <c r="J47" s="415">
        <f>Costs!P45</f>
        <v>54000</v>
      </c>
      <c r="K47" s="419">
        <f t="array" ref="K47">IF(_xlfn.SWITCH(TRUE,COLUMN()-COLUMN($J$5)-$G47&lt;0,FALSE,MOD(COLUMN()-COLUMN($J$5)-$G47,$I47)=0,TRUE,FALSE),$J47*K$2,0)</f>
        <v>0</v>
      </c>
      <c r="L47" s="126">
        <f t="array" ref="L47">IF(_xlfn.SWITCH(TRUE,COLUMN()-COLUMN($J$5)-$G47&lt;0,FALSE,MOD(COLUMN()-COLUMN($J$5)-$G47,$I47)=0,TRUE,FALSE),$J47*L$2,0)</f>
        <v>0</v>
      </c>
      <c r="M47" s="126">
        <f t="array" ref="M47">IF(_xlfn.SWITCH(TRUE,COLUMN()-COLUMN($J$5)-$G47&lt;0,FALSE,MOD(COLUMN()-COLUMN($J$5)-$G47,$I47)=0,TRUE,FALSE),$J47*M$2,0)</f>
        <v>0</v>
      </c>
      <c r="N47" s="126">
        <f t="array" ref="N47">IF(_xlfn.SWITCH(TRUE,COLUMN()-COLUMN($J$5)-$G47&lt;0,FALSE,MOD(COLUMN()-COLUMN($J$5)-$G47,$I47)=0,TRUE,FALSE),$J47*N$2,0)</f>
        <v>0</v>
      </c>
      <c r="O47" s="126">
        <f t="array" ref="O47">IF(_xlfn.SWITCH(TRUE,COLUMN()-COLUMN($J$5)-$G47&lt;0,FALSE,MOD(COLUMN()-COLUMN($J$5)-$G47,$I47)=0,TRUE,FALSE),$J47*O$2,0)</f>
        <v>62904.687390900006</v>
      </c>
      <c r="P47" s="126">
        <f t="array" ref="P47">IF(_xlfn.SWITCH(TRUE,COLUMN()-COLUMN($J$5)-$G47&lt;0,FALSE,MOD(COLUMN()-COLUMN($J$5)-$G47,$I47)=0,TRUE,FALSE),$J47*P$2,0)</f>
        <v>0</v>
      </c>
      <c r="Q47" s="126">
        <f t="array" ref="Q47">IF(_xlfn.SWITCH(TRUE,COLUMN()-COLUMN($J$5)-$G47&lt;0,FALSE,MOD(COLUMN()-COLUMN($J$5)-$G47,$I47)=0,TRUE,FALSE),$J47*Q$2,0)</f>
        <v>0</v>
      </c>
      <c r="R47" s="126">
        <f t="array" ref="R47">IF(_xlfn.SWITCH(TRUE,COLUMN()-COLUMN($J$5)-$G47&lt;0,FALSE,MOD(COLUMN()-COLUMN($J$5)-$G47,$I47)=0,TRUE,FALSE),$J47*R$2,0)</f>
        <v>0</v>
      </c>
      <c r="S47" s="126">
        <f t="array" ref="S47">IF(_xlfn.SWITCH(TRUE,COLUMN()-COLUMN($J$5)-$G47&lt;0,FALSE,MOD(COLUMN()-COLUMN($J$5)-$G47,$I47)=0,TRUE,FALSE),$J47*S$2,0)</f>
        <v>0</v>
      </c>
      <c r="T47" s="126">
        <f t="array" ref="T47">IF(_xlfn.SWITCH(TRUE,COLUMN()-COLUMN($J$5)-$G47&lt;0,FALSE,MOD(COLUMN()-COLUMN($J$5)-$G47,$I47)=0,TRUE,FALSE),$J47*T$2,0)</f>
        <v>0</v>
      </c>
      <c r="U47" s="126">
        <f t="array" ref="U47">IF(_xlfn.SWITCH(TRUE,COLUMN()-COLUMN($J$5)-$G47&lt;0,FALSE,MOD(COLUMN()-COLUMN($J$5)-$G47,$I47)=0,TRUE,FALSE),$J47*U$2,0)</f>
        <v>0</v>
      </c>
      <c r="V47" s="126">
        <f t="array" ref="V47">IF(_xlfn.SWITCH(TRUE,COLUMN()-COLUMN($J$5)-$G47&lt;0,FALSE,MOD(COLUMN()-COLUMN($J$5)-$G47,$I47)=0,TRUE,FALSE),$J47*V$2,0)</f>
        <v>0</v>
      </c>
      <c r="W47" s="126">
        <f t="array" ref="W47">IF(_xlfn.SWITCH(TRUE,COLUMN()-COLUMN($J$5)-$G47&lt;0,FALSE,MOD(COLUMN()-COLUMN($J$5)-$G47,$I47)=0,TRUE,FALSE),$J47*W$2,0)</f>
        <v>0</v>
      </c>
      <c r="X47" s="126">
        <f t="array" ref="X47">IF(_xlfn.SWITCH(TRUE,COLUMN()-COLUMN($J$5)-$G47&lt;0,FALSE,MOD(COLUMN()-COLUMN($J$5)-$G47,$I47)=0,TRUE,FALSE),$J47*X$2,0)</f>
        <v>0</v>
      </c>
      <c r="Y47" s="126">
        <f t="array" ref="Y47">IF(_xlfn.SWITCH(TRUE,COLUMN()-COLUMN($J$5)-$G47&lt;0,FALSE,MOD(COLUMN()-COLUMN($J$5)-$G47,$I47)=0,TRUE,FALSE),$J47*Y$2,0)</f>
        <v>0</v>
      </c>
      <c r="Z47" s="126">
        <f t="array" ref="Z47">IF(_xlfn.SWITCH(TRUE,COLUMN()-COLUMN($J$5)-$G47&lt;0,FALSE,MOD(COLUMN()-COLUMN($J$5)-$G47,$I47)=0,TRUE,FALSE),$J47*Z$2,0)</f>
        <v>0</v>
      </c>
      <c r="AA47" s="126">
        <f t="array" ref="AA47">IF(_xlfn.SWITCH(TRUE,COLUMN()-COLUMN($J$5)-$G47&lt;0,FALSE,MOD(COLUMN()-COLUMN($J$5)-$G47,$I47)=0,TRUE,FALSE),$J47*AA$2,0)</f>
        <v>0</v>
      </c>
      <c r="AB47" s="126">
        <f t="array" ref="AB47">IF(_xlfn.SWITCH(TRUE,COLUMN()-COLUMN($J$5)-$G47&lt;0,FALSE,MOD(COLUMN()-COLUMN($J$5)-$G47,$I47)=0,TRUE,FALSE),$J47*AB$2,0)</f>
        <v>0</v>
      </c>
      <c r="AC47" s="126">
        <f t="array" ref="AC47">IF(_xlfn.SWITCH(TRUE,COLUMN()-COLUMN($J$5)-$G47&lt;0,FALSE,MOD(COLUMN()-COLUMN($J$5)-$G47,$I47)=0,TRUE,FALSE),$J47*AC$2,0)</f>
        <v>0</v>
      </c>
      <c r="AD47" s="126">
        <f t="array" ref="AD47">IF(_xlfn.SWITCH(TRUE,COLUMN()-COLUMN($J$5)-$G47&lt;0,FALSE,MOD(COLUMN()-COLUMN($J$5)-$G47,$I47)=0,TRUE,FALSE),$J47*AD$2,0)</f>
        <v>98003.45330647919</v>
      </c>
      <c r="AE47" s="127">
        <f t="shared" si="3"/>
        <v>160908.14069737919</v>
      </c>
    </row>
    <row r="48" spans="1:31" s="128" customFormat="1" ht="15" outlineLevel="2">
      <c r="A48" s="122" t="s">
        <v>943</v>
      </c>
      <c r="B48" s="141" t="s">
        <v>1176</v>
      </c>
      <c r="C48" s="252" t="s">
        <v>1173</v>
      </c>
      <c r="D48" s="252" t="s">
        <v>1113</v>
      </c>
      <c r="E48" s="470" t="s">
        <v>1177</v>
      </c>
      <c r="F48" s="468" t="s">
        <v>984</v>
      </c>
      <c r="G48" s="122">
        <f t="shared" si="2"/>
        <v>5</v>
      </c>
      <c r="H48" s="468">
        <v>2029</v>
      </c>
      <c r="I48" s="468">
        <v>10</v>
      </c>
      <c r="J48" s="415">
        <f>Costs!P46</f>
        <v>984028.50000000012</v>
      </c>
      <c r="K48" s="419">
        <f t="array" ref="K48">IF(_xlfn.SWITCH(TRUE,COLUMN()-COLUMN($J$5)-$G48&lt;0,FALSE,MOD(COLUMN()-COLUMN($J$5)-$G48,$I48)=0,TRUE,FALSE),$J48*K$2,0)</f>
        <v>0</v>
      </c>
      <c r="L48" s="126">
        <f t="array" ref="L48">IF(_xlfn.SWITCH(TRUE,COLUMN()-COLUMN($J$5)-$G48&lt;0,FALSE,MOD(COLUMN()-COLUMN($J$5)-$G48,$I48)=0,TRUE,FALSE),$J48*L$2,0)</f>
        <v>0</v>
      </c>
      <c r="M48" s="126">
        <f t="array" ref="M48">IF(_xlfn.SWITCH(TRUE,COLUMN()-COLUMN($J$5)-$G48&lt;0,FALSE,MOD(COLUMN()-COLUMN($J$5)-$G48,$I48)=0,TRUE,FALSE),$J48*M$2,0)</f>
        <v>0</v>
      </c>
      <c r="N48" s="126">
        <f t="array" ref="N48">IF(_xlfn.SWITCH(TRUE,COLUMN()-COLUMN($J$5)-$G48&lt;0,FALSE,MOD(COLUMN()-COLUMN($J$5)-$G48,$I48)=0,TRUE,FALSE),$J48*N$2,0)</f>
        <v>0</v>
      </c>
      <c r="O48" s="126">
        <f t="array" ref="O48">IF(_xlfn.SWITCH(TRUE,COLUMN()-COLUMN($J$5)-$G48&lt;0,FALSE,MOD(COLUMN()-COLUMN($J$5)-$G48,$I48)=0,TRUE,FALSE),$J48*O$2,0)</f>
        <v>1146296.3921525232</v>
      </c>
      <c r="P48" s="126">
        <f t="array" ref="P48">IF(_xlfn.SWITCH(TRUE,COLUMN()-COLUMN($J$5)-$G48&lt;0,FALSE,MOD(COLUMN()-COLUMN($J$5)-$G48,$I48)=0,TRUE,FALSE),$J48*P$2,0)</f>
        <v>0</v>
      </c>
      <c r="Q48" s="126">
        <f t="array" ref="Q48">IF(_xlfn.SWITCH(TRUE,COLUMN()-COLUMN($J$5)-$G48&lt;0,FALSE,MOD(COLUMN()-COLUMN($J$5)-$G48,$I48)=0,TRUE,FALSE),$J48*Q$2,0)</f>
        <v>0</v>
      </c>
      <c r="R48" s="126">
        <f t="array" ref="R48">IF(_xlfn.SWITCH(TRUE,COLUMN()-COLUMN($J$5)-$G48&lt;0,FALSE,MOD(COLUMN()-COLUMN($J$5)-$G48,$I48)=0,TRUE,FALSE),$J48*R$2,0)</f>
        <v>0</v>
      </c>
      <c r="S48" s="126">
        <f t="array" ref="S48">IF(_xlfn.SWITCH(TRUE,COLUMN()-COLUMN($J$5)-$G48&lt;0,FALSE,MOD(COLUMN()-COLUMN($J$5)-$G48,$I48)=0,TRUE,FALSE),$J48*S$2,0)</f>
        <v>0</v>
      </c>
      <c r="T48" s="126">
        <f t="array" ref="T48">IF(_xlfn.SWITCH(TRUE,COLUMN()-COLUMN($J$5)-$G48&lt;0,FALSE,MOD(COLUMN()-COLUMN($J$5)-$G48,$I48)=0,TRUE,FALSE),$J48*T$2,0)</f>
        <v>0</v>
      </c>
      <c r="U48" s="126">
        <f t="array" ref="U48">IF(_xlfn.SWITCH(TRUE,COLUMN()-COLUMN($J$5)-$G48&lt;0,FALSE,MOD(COLUMN()-COLUMN($J$5)-$G48,$I48)=0,TRUE,FALSE),$J48*U$2,0)</f>
        <v>0</v>
      </c>
      <c r="V48" s="126">
        <f t="array" ref="V48">IF(_xlfn.SWITCH(TRUE,COLUMN()-COLUMN($J$5)-$G48&lt;0,FALSE,MOD(COLUMN()-COLUMN($J$5)-$G48,$I48)=0,TRUE,FALSE),$J48*V$2,0)</f>
        <v>0</v>
      </c>
      <c r="W48" s="126">
        <f t="array" ref="W48">IF(_xlfn.SWITCH(TRUE,COLUMN()-COLUMN($J$5)-$G48&lt;0,FALSE,MOD(COLUMN()-COLUMN($J$5)-$G48,$I48)=0,TRUE,FALSE),$J48*W$2,0)</f>
        <v>0</v>
      </c>
      <c r="X48" s="126">
        <f t="array" ref="X48">IF(_xlfn.SWITCH(TRUE,COLUMN()-COLUMN($J$5)-$G48&lt;0,FALSE,MOD(COLUMN()-COLUMN($J$5)-$G48,$I48)=0,TRUE,FALSE),$J48*X$2,0)</f>
        <v>0</v>
      </c>
      <c r="Y48" s="126">
        <f t="array" ref="Y48">IF(_xlfn.SWITCH(TRUE,COLUMN()-COLUMN($J$5)-$G48&lt;0,FALSE,MOD(COLUMN()-COLUMN($J$5)-$G48,$I48)=0,TRUE,FALSE),$J48*Y$2,0)</f>
        <v>1540526.4969968491</v>
      </c>
      <c r="Z48" s="126">
        <f t="array" ref="Z48">IF(_xlfn.SWITCH(TRUE,COLUMN()-COLUMN($J$5)-$G48&lt;0,FALSE,MOD(COLUMN()-COLUMN($J$5)-$G48,$I48)=0,TRUE,FALSE),$J48*Z$2,0)</f>
        <v>0</v>
      </c>
      <c r="AA48" s="126">
        <f t="array" ref="AA48">IF(_xlfn.SWITCH(TRUE,COLUMN()-COLUMN($J$5)-$G48&lt;0,FALSE,MOD(COLUMN()-COLUMN($J$5)-$G48,$I48)=0,TRUE,FALSE),$J48*AA$2,0)</f>
        <v>0</v>
      </c>
      <c r="AB48" s="126">
        <f t="array" ref="AB48">IF(_xlfn.SWITCH(TRUE,COLUMN()-COLUMN($J$5)-$G48&lt;0,FALSE,MOD(COLUMN()-COLUMN($J$5)-$G48,$I48)=0,TRUE,FALSE),$J48*AB$2,0)</f>
        <v>0</v>
      </c>
      <c r="AC48" s="126">
        <f t="array" ref="AC48">IF(_xlfn.SWITCH(TRUE,COLUMN()-COLUMN($J$5)-$G48&lt;0,FALSE,MOD(COLUMN()-COLUMN($J$5)-$G48,$I48)=0,TRUE,FALSE),$J48*AC$2,0)</f>
        <v>0</v>
      </c>
      <c r="AD48" s="126">
        <f t="array" ref="AD48">IF(_xlfn.SWITCH(TRUE,COLUMN()-COLUMN($J$5)-$G48&lt;0,FALSE,MOD(COLUMN()-COLUMN($J$5)-$G48,$I48)=0,TRUE,FALSE),$J48*AD$2,0)</f>
        <v>0</v>
      </c>
      <c r="AE48" s="127">
        <f t="shared" si="3"/>
        <v>2686822.8891493725</v>
      </c>
    </row>
    <row r="49" spans="1:31" s="128" customFormat="1" ht="30" outlineLevel="2">
      <c r="A49" s="122" t="s">
        <v>943</v>
      </c>
      <c r="B49" s="141" t="s">
        <v>1176</v>
      </c>
      <c r="C49" s="252" t="s">
        <v>1173</v>
      </c>
      <c r="D49" s="252" t="s">
        <v>1178</v>
      </c>
      <c r="E49" s="469" t="s">
        <v>1179</v>
      </c>
      <c r="F49" s="125" t="s">
        <v>984</v>
      </c>
      <c r="G49" s="122">
        <f t="shared" si="2"/>
        <v>5</v>
      </c>
      <c r="H49" s="125">
        <v>2029</v>
      </c>
      <c r="I49" s="125">
        <v>10</v>
      </c>
      <c r="J49" s="415">
        <f>Costs!P47</f>
        <v>1640047.5</v>
      </c>
      <c r="K49" s="419">
        <f t="array" ref="K49">IF(_xlfn.SWITCH(TRUE,COLUMN()-COLUMN($J$5)-$G49&lt;0,FALSE,MOD(COLUMN()-COLUMN($J$5)-$G49,$I49)=0,TRUE,FALSE),$J49*K$2,0)</f>
        <v>0</v>
      </c>
      <c r="L49" s="126">
        <f t="array" ref="L49">IF(_xlfn.SWITCH(TRUE,COLUMN()-COLUMN($J$5)-$G49&lt;0,FALSE,MOD(COLUMN()-COLUMN($J$5)-$G49,$I49)=0,TRUE,FALSE),$J49*L$2,0)</f>
        <v>0</v>
      </c>
      <c r="M49" s="126">
        <f t="array" ref="M49">IF(_xlfn.SWITCH(TRUE,COLUMN()-COLUMN($J$5)-$G49&lt;0,FALSE,MOD(COLUMN()-COLUMN($J$5)-$G49,$I49)=0,TRUE,FALSE),$J49*M$2,0)</f>
        <v>0</v>
      </c>
      <c r="N49" s="126">
        <f t="array" ref="N49">IF(_xlfn.SWITCH(TRUE,COLUMN()-COLUMN($J$5)-$G49&lt;0,FALSE,MOD(COLUMN()-COLUMN($J$5)-$G49,$I49)=0,TRUE,FALSE),$J49*N$2,0)</f>
        <v>0</v>
      </c>
      <c r="O49" s="126">
        <f t="array" ref="O49">IF(_xlfn.SWITCH(TRUE,COLUMN()-COLUMN($J$5)-$G49&lt;0,FALSE,MOD(COLUMN()-COLUMN($J$5)-$G49,$I49)=0,TRUE,FALSE),$J49*O$2,0)</f>
        <v>1910493.9869208718</v>
      </c>
      <c r="P49" s="126">
        <f t="array" ref="P49">IF(_xlfn.SWITCH(TRUE,COLUMN()-COLUMN($J$5)-$G49&lt;0,FALSE,MOD(COLUMN()-COLUMN($J$5)-$G49,$I49)=0,TRUE,FALSE),$J49*P$2,0)</f>
        <v>0</v>
      </c>
      <c r="Q49" s="126">
        <f t="array" ref="Q49">IF(_xlfn.SWITCH(TRUE,COLUMN()-COLUMN($J$5)-$G49&lt;0,FALSE,MOD(COLUMN()-COLUMN($J$5)-$G49,$I49)=0,TRUE,FALSE),$J49*Q$2,0)</f>
        <v>0</v>
      </c>
      <c r="R49" s="126">
        <f t="array" ref="R49">IF(_xlfn.SWITCH(TRUE,COLUMN()-COLUMN($J$5)-$G49&lt;0,FALSE,MOD(COLUMN()-COLUMN($J$5)-$G49,$I49)=0,TRUE,FALSE),$J49*R$2,0)</f>
        <v>0</v>
      </c>
      <c r="S49" s="126">
        <f t="array" ref="S49">IF(_xlfn.SWITCH(TRUE,COLUMN()-COLUMN($J$5)-$G49&lt;0,FALSE,MOD(COLUMN()-COLUMN($J$5)-$G49,$I49)=0,TRUE,FALSE),$J49*S$2,0)</f>
        <v>0</v>
      </c>
      <c r="T49" s="126">
        <f t="array" ref="T49">IF(_xlfn.SWITCH(TRUE,COLUMN()-COLUMN($J$5)-$G49&lt;0,FALSE,MOD(COLUMN()-COLUMN($J$5)-$G49,$I49)=0,TRUE,FALSE),$J49*T$2,0)</f>
        <v>0</v>
      </c>
      <c r="U49" s="126">
        <f t="array" ref="U49">IF(_xlfn.SWITCH(TRUE,COLUMN()-COLUMN($J$5)-$G49&lt;0,FALSE,MOD(COLUMN()-COLUMN($J$5)-$G49,$I49)=0,TRUE,FALSE),$J49*U$2,0)</f>
        <v>0</v>
      </c>
      <c r="V49" s="126">
        <f t="array" ref="V49">IF(_xlfn.SWITCH(TRUE,COLUMN()-COLUMN($J$5)-$G49&lt;0,FALSE,MOD(COLUMN()-COLUMN($J$5)-$G49,$I49)=0,TRUE,FALSE),$J49*V$2,0)</f>
        <v>0</v>
      </c>
      <c r="W49" s="126">
        <f t="array" ref="W49">IF(_xlfn.SWITCH(TRUE,COLUMN()-COLUMN($J$5)-$G49&lt;0,FALSE,MOD(COLUMN()-COLUMN($J$5)-$G49,$I49)=0,TRUE,FALSE),$J49*W$2,0)</f>
        <v>0</v>
      </c>
      <c r="X49" s="126">
        <f t="array" ref="X49">IF(_xlfn.SWITCH(TRUE,COLUMN()-COLUMN($J$5)-$G49&lt;0,FALSE,MOD(COLUMN()-COLUMN($J$5)-$G49,$I49)=0,TRUE,FALSE),$J49*X$2,0)</f>
        <v>0</v>
      </c>
      <c r="Y49" s="126">
        <f t="array" ref="Y49">IF(_xlfn.SWITCH(TRUE,COLUMN()-COLUMN($J$5)-$G49&lt;0,FALSE,MOD(COLUMN()-COLUMN($J$5)-$G49,$I49)=0,TRUE,FALSE),$J49*Y$2,0)</f>
        <v>2567544.1616614144</v>
      </c>
      <c r="Z49" s="126">
        <f t="array" ref="Z49">IF(_xlfn.SWITCH(TRUE,COLUMN()-COLUMN($J$5)-$G49&lt;0,FALSE,MOD(COLUMN()-COLUMN($J$5)-$G49,$I49)=0,TRUE,FALSE),$J49*Z$2,0)</f>
        <v>0</v>
      </c>
      <c r="AA49" s="126">
        <f t="array" ref="AA49">IF(_xlfn.SWITCH(TRUE,COLUMN()-COLUMN($J$5)-$G49&lt;0,FALSE,MOD(COLUMN()-COLUMN($J$5)-$G49,$I49)=0,TRUE,FALSE),$J49*AA$2,0)</f>
        <v>0</v>
      </c>
      <c r="AB49" s="126">
        <f t="array" ref="AB49">IF(_xlfn.SWITCH(TRUE,COLUMN()-COLUMN($J$5)-$G49&lt;0,FALSE,MOD(COLUMN()-COLUMN($J$5)-$G49,$I49)=0,TRUE,FALSE),$J49*AB$2,0)</f>
        <v>0</v>
      </c>
      <c r="AC49" s="126">
        <f t="array" ref="AC49">IF(_xlfn.SWITCH(TRUE,COLUMN()-COLUMN($J$5)-$G49&lt;0,FALSE,MOD(COLUMN()-COLUMN($J$5)-$G49,$I49)=0,TRUE,FALSE),$J49*AC$2,0)</f>
        <v>0</v>
      </c>
      <c r="AD49" s="126">
        <f t="array" ref="AD49">IF(_xlfn.SWITCH(TRUE,COLUMN()-COLUMN($J$5)-$G49&lt;0,FALSE,MOD(COLUMN()-COLUMN($J$5)-$G49,$I49)=0,TRUE,FALSE),$J49*AD$2,0)</f>
        <v>0</v>
      </c>
      <c r="AE49" s="127">
        <f t="shared" si="3"/>
        <v>4478038.1485822862</v>
      </c>
    </row>
    <row r="50" spans="1:31" s="128" customFormat="1" ht="30" outlineLevel="2">
      <c r="A50" s="122" t="s">
        <v>943</v>
      </c>
      <c r="B50" s="141" t="s">
        <v>1180</v>
      </c>
      <c r="C50" s="252" t="s">
        <v>1173</v>
      </c>
      <c r="D50" s="252" t="s">
        <v>1123</v>
      </c>
      <c r="E50" s="469" t="s">
        <v>1128</v>
      </c>
      <c r="F50" s="125" t="s">
        <v>984</v>
      </c>
      <c r="G50" s="122">
        <f t="shared" si="2"/>
        <v>5</v>
      </c>
      <c r="H50" s="125">
        <v>2029</v>
      </c>
      <c r="I50" s="125">
        <v>20</v>
      </c>
      <c r="J50" s="415">
        <f>Costs!P48</f>
        <v>5645700</v>
      </c>
      <c r="K50" s="419">
        <f t="array" ref="K50">IF(_xlfn.SWITCH(TRUE,COLUMN()-COLUMN($J$5)-$G50&lt;0,FALSE,MOD(COLUMN()-COLUMN($J$5)-$G50,$I50)=0,TRUE,FALSE),$J50*K$2,0)</f>
        <v>0</v>
      </c>
      <c r="L50" s="126">
        <f t="array" ref="L50">IF(_xlfn.SWITCH(TRUE,COLUMN()-COLUMN($J$5)-$G50&lt;0,FALSE,MOD(COLUMN()-COLUMN($J$5)-$G50,$I50)=0,TRUE,FALSE),$J50*L$2,0)</f>
        <v>0</v>
      </c>
      <c r="M50" s="126">
        <f t="array" ref="M50">IF(_xlfn.SWITCH(TRUE,COLUMN()-COLUMN($J$5)-$G50&lt;0,FALSE,MOD(COLUMN()-COLUMN($J$5)-$G50,$I50)=0,TRUE,FALSE),$J50*M$2,0)</f>
        <v>0</v>
      </c>
      <c r="N50" s="126">
        <f t="array" ref="N50">IF(_xlfn.SWITCH(TRUE,COLUMN()-COLUMN($J$5)-$G50&lt;0,FALSE,MOD(COLUMN()-COLUMN($J$5)-$G50,$I50)=0,TRUE,FALSE),$J50*N$2,0)</f>
        <v>0</v>
      </c>
      <c r="O50" s="126">
        <f t="array" ref="O50">IF(_xlfn.SWITCH(TRUE,COLUMN()-COLUMN($J$5)-$G50&lt;0,FALSE,MOD(COLUMN()-COLUMN($J$5)-$G50,$I50)=0,TRUE,FALSE),$J50*O$2,0)</f>
        <v>6576685.0667185951</v>
      </c>
      <c r="P50" s="126">
        <f t="array" ref="P50">IF(_xlfn.SWITCH(TRUE,COLUMN()-COLUMN($J$5)-$G50&lt;0,FALSE,MOD(COLUMN()-COLUMN($J$5)-$G50,$I50)=0,TRUE,FALSE),$J50*P$2,0)</f>
        <v>0</v>
      </c>
      <c r="Q50" s="126">
        <f t="array" ref="Q50">IF(_xlfn.SWITCH(TRUE,COLUMN()-COLUMN($J$5)-$G50&lt;0,FALSE,MOD(COLUMN()-COLUMN($J$5)-$G50,$I50)=0,TRUE,FALSE),$J50*Q$2,0)</f>
        <v>0</v>
      </c>
      <c r="R50" s="126">
        <f t="array" ref="R50">IF(_xlfn.SWITCH(TRUE,COLUMN()-COLUMN($J$5)-$G50&lt;0,FALSE,MOD(COLUMN()-COLUMN($J$5)-$G50,$I50)=0,TRUE,FALSE),$J50*R$2,0)</f>
        <v>0</v>
      </c>
      <c r="S50" s="126">
        <f t="array" ref="S50">IF(_xlfn.SWITCH(TRUE,COLUMN()-COLUMN($J$5)-$G50&lt;0,FALSE,MOD(COLUMN()-COLUMN($J$5)-$G50,$I50)=0,TRUE,FALSE),$J50*S$2,0)</f>
        <v>0</v>
      </c>
      <c r="T50" s="126">
        <f t="array" ref="T50">IF(_xlfn.SWITCH(TRUE,COLUMN()-COLUMN($J$5)-$G50&lt;0,FALSE,MOD(COLUMN()-COLUMN($J$5)-$G50,$I50)=0,TRUE,FALSE),$J50*T$2,0)</f>
        <v>0</v>
      </c>
      <c r="U50" s="126">
        <f t="array" ref="U50">IF(_xlfn.SWITCH(TRUE,COLUMN()-COLUMN($J$5)-$G50&lt;0,FALSE,MOD(COLUMN()-COLUMN($J$5)-$G50,$I50)=0,TRUE,FALSE),$J50*U$2,0)</f>
        <v>0</v>
      </c>
      <c r="V50" s="126">
        <f t="array" ref="V50">IF(_xlfn.SWITCH(TRUE,COLUMN()-COLUMN($J$5)-$G50&lt;0,FALSE,MOD(COLUMN()-COLUMN($J$5)-$G50,$I50)=0,TRUE,FALSE),$J50*V$2,0)</f>
        <v>0</v>
      </c>
      <c r="W50" s="126">
        <f t="array" ref="W50">IF(_xlfn.SWITCH(TRUE,COLUMN()-COLUMN($J$5)-$G50&lt;0,FALSE,MOD(COLUMN()-COLUMN($J$5)-$G50,$I50)=0,TRUE,FALSE),$J50*W$2,0)</f>
        <v>0</v>
      </c>
      <c r="X50" s="126">
        <f t="array" ref="X50">IF(_xlfn.SWITCH(TRUE,COLUMN()-COLUMN($J$5)-$G50&lt;0,FALSE,MOD(COLUMN()-COLUMN($J$5)-$G50,$I50)=0,TRUE,FALSE),$J50*X$2,0)</f>
        <v>0</v>
      </c>
      <c r="Y50" s="126">
        <f t="array" ref="Y50">IF(_xlfn.SWITCH(TRUE,COLUMN()-COLUMN($J$5)-$G50&lt;0,FALSE,MOD(COLUMN()-COLUMN($J$5)-$G50,$I50)=0,TRUE,FALSE),$J50*Y$2,0)</f>
        <v>0</v>
      </c>
      <c r="Z50" s="126">
        <f t="array" ref="Z50">IF(_xlfn.SWITCH(TRUE,COLUMN()-COLUMN($J$5)-$G50&lt;0,FALSE,MOD(COLUMN()-COLUMN($J$5)-$G50,$I50)=0,TRUE,FALSE),$J50*Z$2,0)</f>
        <v>0</v>
      </c>
      <c r="AA50" s="126">
        <f t="array" ref="AA50">IF(_xlfn.SWITCH(TRUE,COLUMN()-COLUMN($J$5)-$G50&lt;0,FALSE,MOD(COLUMN()-COLUMN($J$5)-$G50,$I50)=0,TRUE,FALSE),$J50*AA$2,0)</f>
        <v>0</v>
      </c>
      <c r="AB50" s="126">
        <f t="array" ref="AB50">IF(_xlfn.SWITCH(TRUE,COLUMN()-COLUMN($J$5)-$G50&lt;0,FALSE,MOD(COLUMN()-COLUMN($J$5)-$G50,$I50)=0,TRUE,FALSE),$J50*AB$2,0)</f>
        <v>0</v>
      </c>
      <c r="AC50" s="126">
        <f t="array" ref="AC50">IF(_xlfn.SWITCH(TRUE,COLUMN()-COLUMN($J$5)-$G50&lt;0,FALSE,MOD(COLUMN()-COLUMN($J$5)-$G50,$I50)=0,TRUE,FALSE),$J50*AC$2,0)</f>
        <v>0</v>
      </c>
      <c r="AD50" s="126">
        <f t="array" ref="AD50">IF(_xlfn.SWITCH(TRUE,COLUMN()-COLUMN($J$5)-$G50&lt;0,FALSE,MOD(COLUMN()-COLUMN($J$5)-$G50,$I50)=0,TRUE,FALSE),$J50*AD$2,0)</f>
        <v>0</v>
      </c>
      <c r="AE50" s="127">
        <f t="shared" si="3"/>
        <v>6576685.0667185951</v>
      </c>
    </row>
    <row r="51" spans="1:31" s="128" customFormat="1" ht="15" outlineLevel="2">
      <c r="A51" s="122" t="s">
        <v>943</v>
      </c>
      <c r="B51" s="141" t="s">
        <v>1180</v>
      </c>
      <c r="C51" s="252" t="s">
        <v>1173</v>
      </c>
      <c r="D51" s="252" t="s">
        <v>1130</v>
      </c>
      <c r="E51" s="469" t="s">
        <v>1181</v>
      </c>
      <c r="F51" s="125" t="s">
        <v>984</v>
      </c>
      <c r="G51" s="122">
        <f t="shared" si="2"/>
        <v>5</v>
      </c>
      <c r="H51" s="125">
        <v>2029</v>
      </c>
      <c r="I51" s="125">
        <v>10</v>
      </c>
      <c r="J51" s="415">
        <f>Costs!P49</f>
        <v>282285</v>
      </c>
      <c r="K51" s="419">
        <f t="array" ref="K51">IF(_xlfn.SWITCH(TRUE,COLUMN()-COLUMN($J$5)-$G51&lt;0,FALSE,MOD(COLUMN()-COLUMN($J$5)-$G51,$I51)=0,TRUE,FALSE),$J51*K$2,0)</f>
        <v>0</v>
      </c>
      <c r="L51" s="126">
        <f t="array" ref="L51">IF(_xlfn.SWITCH(TRUE,COLUMN()-COLUMN($J$5)-$G51&lt;0,FALSE,MOD(COLUMN()-COLUMN($J$5)-$G51,$I51)=0,TRUE,FALSE),$J51*L$2,0)</f>
        <v>0</v>
      </c>
      <c r="M51" s="126">
        <f t="array" ref="M51">IF(_xlfn.SWITCH(TRUE,COLUMN()-COLUMN($J$5)-$G51&lt;0,FALSE,MOD(COLUMN()-COLUMN($J$5)-$G51,$I51)=0,TRUE,FALSE),$J51*M$2,0)</f>
        <v>0</v>
      </c>
      <c r="N51" s="126">
        <f t="array" ref="N51">IF(_xlfn.SWITCH(TRUE,COLUMN()-COLUMN($J$5)-$G51&lt;0,FALSE,MOD(COLUMN()-COLUMN($J$5)-$G51,$I51)=0,TRUE,FALSE),$J51*N$2,0)</f>
        <v>0</v>
      </c>
      <c r="O51" s="126">
        <f t="array" ref="O51">IF(_xlfn.SWITCH(TRUE,COLUMN()-COLUMN($J$5)-$G51&lt;0,FALSE,MOD(COLUMN()-COLUMN($J$5)-$G51,$I51)=0,TRUE,FALSE),$J51*O$2,0)</f>
        <v>328834.25333592977</v>
      </c>
      <c r="P51" s="126">
        <f t="array" ref="P51">IF(_xlfn.SWITCH(TRUE,COLUMN()-COLUMN($J$5)-$G51&lt;0,FALSE,MOD(COLUMN()-COLUMN($J$5)-$G51,$I51)=0,TRUE,FALSE),$J51*P$2,0)</f>
        <v>0</v>
      </c>
      <c r="Q51" s="126">
        <f t="array" ref="Q51">IF(_xlfn.SWITCH(TRUE,COLUMN()-COLUMN($J$5)-$G51&lt;0,FALSE,MOD(COLUMN()-COLUMN($J$5)-$G51,$I51)=0,TRUE,FALSE),$J51*Q$2,0)</f>
        <v>0</v>
      </c>
      <c r="R51" s="126">
        <f t="array" ref="R51">IF(_xlfn.SWITCH(TRUE,COLUMN()-COLUMN($J$5)-$G51&lt;0,FALSE,MOD(COLUMN()-COLUMN($J$5)-$G51,$I51)=0,TRUE,FALSE),$J51*R$2,0)</f>
        <v>0</v>
      </c>
      <c r="S51" s="126">
        <f t="array" ref="S51">IF(_xlfn.SWITCH(TRUE,COLUMN()-COLUMN($J$5)-$G51&lt;0,FALSE,MOD(COLUMN()-COLUMN($J$5)-$G51,$I51)=0,TRUE,FALSE),$J51*S$2,0)</f>
        <v>0</v>
      </c>
      <c r="T51" s="126">
        <f t="array" ref="T51">IF(_xlfn.SWITCH(TRUE,COLUMN()-COLUMN($J$5)-$G51&lt;0,FALSE,MOD(COLUMN()-COLUMN($J$5)-$G51,$I51)=0,TRUE,FALSE),$J51*T$2,0)</f>
        <v>0</v>
      </c>
      <c r="U51" s="126">
        <f t="array" ref="U51">IF(_xlfn.SWITCH(TRUE,COLUMN()-COLUMN($J$5)-$G51&lt;0,FALSE,MOD(COLUMN()-COLUMN($J$5)-$G51,$I51)=0,TRUE,FALSE),$J51*U$2,0)</f>
        <v>0</v>
      </c>
      <c r="V51" s="126">
        <f t="array" ref="V51">IF(_xlfn.SWITCH(TRUE,COLUMN()-COLUMN($J$5)-$G51&lt;0,FALSE,MOD(COLUMN()-COLUMN($J$5)-$G51,$I51)=0,TRUE,FALSE),$J51*V$2,0)</f>
        <v>0</v>
      </c>
      <c r="W51" s="126">
        <f t="array" ref="W51">IF(_xlfn.SWITCH(TRUE,COLUMN()-COLUMN($J$5)-$G51&lt;0,FALSE,MOD(COLUMN()-COLUMN($J$5)-$G51,$I51)=0,TRUE,FALSE),$J51*W$2,0)</f>
        <v>0</v>
      </c>
      <c r="X51" s="126">
        <f t="array" ref="X51">IF(_xlfn.SWITCH(TRUE,COLUMN()-COLUMN($J$5)-$G51&lt;0,FALSE,MOD(COLUMN()-COLUMN($J$5)-$G51,$I51)=0,TRUE,FALSE),$J51*X$2,0)</f>
        <v>0</v>
      </c>
      <c r="Y51" s="126">
        <f t="array" ref="Y51">IF(_xlfn.SWITCH(TRUE,COLUMN()-COLUMN($J$5)-$G51&lt;0,FALSE,MOD(COLUMN()-COLUMN($J$5)-$G51,$I51)=0,TRUE,FALSE),$J51*Y$2,0)</f>
        <v>441925.73914755054</v>
      </c>
      <c r="Z51" s="126">
        <f t="array" ref="Z51">IF(_xlfn.SWITCH(TRUE,COLUMN()-COLUMN($J$5)-$G51&lt;0,FALSE,MOD(COLUMN()-COLUMN($J$5)-$G51,$I51)=0,TRUE,FALSE),$J51*Z$2,0)</f>
        <v>0</v>
      </c>
      <c r="AA51" s="126">
        <f t="array" ref="AA51">IF(_xlfn.SWITCH(TRUE,COLUMN()-COLUMN($J$5)-$G51&lt;0,FALSE,MOD(COLUMN()-COLUMN($J$5)-$G51,$I51)=0,TRUE,FALSE),$J51*AA$2,0)</f>
        <v>0</v>
      </c>
      <c r="AB51" s="126">
        <f t="array" ref="AB51">IF(_xlfn.SWITCH(TRUE,COLUMN()-COLUMN($J$5)-$G51&lt;0,FALSE,MOD(COLUMN()-COLUMN($J$5)-$G51,$I51)=0,TRUE,FALSE),$J51*AB$2,0)</f>
        <v>0</v>
      </c>
      <c r="AC51" s="126">
        <f t="array" ref="AC51">IF(_xlfn.SWITCH(TRUE,COLUMN()-COLUMN($J$5)-$G51&lt;0,FALSE,MOD(COLUMN()-COLUMN($J$5)-$G51,$I51)=0,TRUE,FALSE),$J51*AC$2,0)</f>
        <v>0</v>
      </c>
      <c r="AD51" s="126">
        <f t="array" ref="AD51">IF(_xlfn.SWITCH(TRUE,COLUMN()-COLUMN($J$5)-$G51&lt;0,FALSE,MOD(COLUMN()-COLUMN($J$5)-$G51,$I51)=0,TRUE,FALSE),$J51*AD$2,0)</f>
        <v>0</v>
      </c>
      <c r="AE51" s="127">
        <f t="shared" si="3"/>
        <v>770759.99248348037</v>
      </c>
    </row>
    <row r="52" spans="1:31" s="128" customFormat="1" ht="15" outlineLevel="2">
      <c r="A52" s="122" t="s">
        <v>943</v>
      </c>
      <c r="B52" s="141" t="s">
        <v>1182</v>
      </c>
      <c r="C52" s="252" t="s">
        <v>9</v>
      </c>
      <c r="D52" s="252" t="s">
        <v>1130</v>
      </c>
      <c r="E52" s="470" t="s">
        <v>1174</v>
      </c>
      <c r="F52" s="468" t="s">
        <v>983</v>
      </c>
      <c r="G52" s="122">
        <f t="shared" si="2"/>
        <v>2</v>
      </c>
      <c r="H52" s="468">
        <v>2026</v>
      </c>
      <c r="I52" s="468">
        <v>20</v>
      </c>
      <c r="J52" s="415">
        <f>Costs!P50</f>
        <v>1105920</v>
      </c>
      <c r="K52" s="419">
        <f t="array" ref="K52">IF(_xlfn.SWITCH(TRUE,COLUMN()-COLUMN($J$5)-$G52&lt;0,FALSE,MOD(COLUMN()-COLUMN($J$5)-$G52,$I52)=0,TRUE,FALSE),$J52*K$2,0)</f>
        <v>0</v>
      </c>
      <c r="L52" s="126">
        <f t="array" ref="L52">IF(_xlfn.SWITCH(TRUE,COLUMN()-COLUMN($J$5)-$G52&lt;0,FALSE,MOD(COLUMN()-COLUMN($J$5)-$G52,$I52)=0,TRUE,FALSE),$J52*L$2,0)</f>
        <v>1178966.0159999998</v>
      </c>
      <c r="M52" s="126">
        <f t="array" ref="M52">IF(_xlfn.SWITCH(TRUE,COLUMN()-COLUMN($J$5)-$G52&lt;0,FALSE,MOD(COLUMN()-COLUMN($J$5)-$G52,$I52)=0,TRUE,FALSE),$J52*M$2,0)</f>
        <v>0</v>
      </c>
      <c r="N52" s="126">
        <f t="array" ref="N52">IF(_xlfn.SWITCH(TRUE,COLUMN()-COLUMN($J$5)-$G52&lt;0,FALSE,MOD(COLUMN()-COLUMN($J$5)-$G52,$I52)=0,TRUE,FALSE),$J52*N$2,0)</f>
        <v>0</v>
      </c>
      <c r="O52" s="126">
        <f t="array" ref="O52">IF(_xlfn.SWITCH(TRUE,COLUMN()-COLUMN($J$5)-$G52&lt;0,FALSE,MOD(COLUMN()-COLUMN($J$5)-$G52,$I52)=0,TRUE,FALSE),$J52*O$2,0)</f>
        <v>0</v>
      </c>
      <c r="P52" s="126">
        <f t="array" ref="P52">IF(_xlfn.SWITCH(TRUE,COLUMN()-COLUMN($J$5)-$G52&lt;0,FALSE,MOD(COLUMN()-COLUMN($J$5)-$G52,$I52)=0,TRUE,FALSE),$J52*P$2,0)</f>
        <v>0</v>
      </c>
      <c r="Q52" s="126">
        <f t="array" ref="Q52">IF(_xlfn.SWITCH(TRUE,COLUMN()-COLUMN($J$5)-$G52&lt;0,FALSE,MOD(COLUMN()-COLUMN($J$5)-$G52,$I52)=0,TRUE,FALSE),$J52*Q$2,0)</f>
        <v>0</v>
      </c>
      <c r="R52" s="126">
        <f t="array" ref="R52">IF(_xlfn.SWITCH(TRUE,COLUMN()-COLUMN($J$5)-$G52&lt;0,FALSE,MOD(COLUMN()-COLUMN($J$5)-$G52,$I52)=0,TRUE,FALSE),$J52*R$2,0)</f>
        <v>0</v>
      </c>
      <c r="S52" s="126">
        <f t="array" ref="S52">IF(_xlfn.SWITCH(TRUE,COLUMN()-COLUMN($J$5)-$G52&lt;0,FALSE,MOD(COLUMN()-COLUMN($J$5)-$G52,$I52)=0,TRUE,FALSE),$J52*S$2,0)</f>
        <v>0</v>
      </c>
      <c r="T52" s="126">
        <f t="array" ref="T52">IF(_xlfn.SWITCH(TRUE,COLUMN()-COLUMN($J$5)-$G52&lt;0,FALSE,MOD(COLUMN()-COLUMN($J$5)-$G52,$I52)=0,TRUE,FALSE),$J52*T$2,0)</f>
        <v>0</v>
      </c>
      <c r="U52" s="126">
        <f t="array" ref="U52">IF(_xlfn.SWITCH(TRUE,COLUMN()-COLUMN($J$5)-$G52&lt;0,FALSE,MOD(COLUMN()-COLUMN($J$5)-$G52,$I52)=0,TRUE,FALSE),$J52*U$2,0)</f>
        <v>0</v>
      </c>
      <c r="V52" s="126">
        <f t="array" ref="V52">IF(_xlfn.SWITCH(TRUE,COLUMN()-COLUMN($J$5)-$G52&lt;0,FALSE,MOD(COLUMN()-COLUMN($J$5)-$G52,$I52)=0,TRUE,FALSE),$J52*V$2,0)</f>
        <v>0</v>
      </c>
      <c r="W52" s="126">
        <f t="array" ref="W52">IF(_xlfn.SWITCH(TRUE,COLUMN()-COLUMN($J$5)-$G52&lt;0,FALSE,MOD(COLUMN()-COLUMN($J$5)-$G52,$I52)=0,TRUE,FALSE),$J52*W$2,0)</f>
        <v>0</v>
      </c>
      <c r="X52" s="126">
        <f t="array" ref="X52">IF(_xlfn.SWITCH(TRUE,COLUMN()-COLUMN($J$5)-$G52&lt;0,FALSE,MOD(COLUMN()-COLUMN($J$5)-$G52,$I52)=0,TRUE,FALSE),$J52*X$2,0)</f>
        <v>0</v>
      </c>
      <c r="Y52" s="126">
        <f t="array" ref="Y52">IF(_xlfn.SWITCH(TRUE,COLUMN()-COLUMN($J$5)-$G52&lt;0,FALSE,MOD(COLUMN()-COLUMN($J$5)-$G52,$I52)=0,TRUE,FALSE),$J52*Y$2,0)</f>
        <v>0</v>
      </c>
      <c r="Z52" s="126">
        <f t="array" ref="Z52">IF(_xlfn.SWITCH(TRUE,COLUMN()-COLUMN($J$5)-$G52&lt;0,FALSE,MOD(COLUMN()-COLUMN($J$5)-$G52,$I52)=0,TRUE,FALSE),$J52*Z$2,0)</f>
        <v>0</v>
      </c>
      <c r="AA52" s="126">
        <f t="array" ref="AA52">IF(_xlfn.SWITCH(TRUE,COLUMN()-COLUMN($J$5)-$G52&lt;0,FALSE,MOD(COLUMN()-COLUMN($J$5)-$G52,$I52)=0,TRUE,FALSE),$J52*AA$2,0)</f>
        <v>0</v>
      </c>
      <c r="AB52" s="126">
        <f t="array" ref="AB52">IF(_xlfn.SWITCH(TRUE,COLUMN()-COLUMN($J$5)-$G52&lt;0,FALSE,MOD(COLUMN()-COLUMN($J$5)-$G52,$I52)=0,TRUE,FALSE),$J52*AB$2,0)</f>
        <v>0</v>
      </c>
      <c r="AC52" s="126">
        <f t="array" ref="AC52">IF(_xlfn.SWITCH(TRUE,COLUMN()-COLUMN($J$5)-$G52&lt;0,FALSE,MOD(COLUMN()-COLUMN($J$5)-$G52,$I52)=0,TRUE,FALSE),$J52*AC$2,0)</f>
        <v>0</v>
      </c>
      <c r="AD52" s="126">
        <f t="array" ref="AD52">IF(_xlfn.SWITCH(TRUE,COLUMN()-COLUMN($J$5)-$G52&lt;0,FALSE,MOD(COLUMN()-COLUMN($J$5)-$G52,$I52)=0,TRUE,FALSE),$J52*AD$2,0)</f>
        <v>0</v>
      </c>
      <c r="AE52" s="127">
        <f t="shared" si="3"/>
        <v>1178966.0159999998</v>
      </c>
    </row>
    <row r="53" spans="1:31" s="128" customFormat="1" ht="15" outlineLevel="2">
      <c r="A53" s="122" t="s">
        <v>943</v>
      </c>
      <c r="B53" s="141" t="s">
        <v>1183</v>
      </c>
      <c r="C53" s="252" t="s">
        <v>9</v>
      </c>
      <c r="D53" s="252" t="s">
        <v>1184</v>
      </c>
      <c r="E53" s="469" t="s">
        <v>1185</v>
      </c>
      <c r="F53" s="125" t="s">
        <v>984</v>
      </c>
      <c r="G53" s="122">
        <f t="shared" si="2"/>
        <v>5</v>
      </c>
      <c r="H53" s="125">
        <v>2029</v>
      </c>
      <c r="I53" s="125">
        <v>15</v>
      </c>
      <c r="J53" s="415">
        <f>Costs!P51</f>
        <v>3141612</v>
      </c>
      <c r="K53" s="419">
        <f t="array" ref="K53">IF(_xlfn.SWITCH(TRUE,COLUMN()-COLUMN($J$5)-$G53&lt;0,FALSE,MOD(COLUMN()-COLUMN($J$5)-$G53,$I53)=0,TRUE,FALSE),$J53*K$2,0)</f>
        <v>0</v>
      </c>
      <c r="L53" s="126">
        <f t="array" ref="L53">IF(_xlfn.SWITCH(TRUE,COLUMN()-COLUMN($J$5)-$G53&lt;0,FALSE,MOD(COLUMN()-COLUMN($J$5)-$G53,$I53)=0,TRUE,FALSE),$J53*L$2,0)</f>
        <v>0</v>
      </c>
      <c r="M53" s="126">
        <f t="array" ref="M53">IF(_xlfn.SWITCH(TRUE,COLUMN()-COLUMN($J$5)-$G53&lt;0,FALSE,MOD(COLUMN()-COLUMN($J$5)-$G53,$I53)=0,TRUE,FALSE),$J53*M$2,0)</f>
        <v>0</v>
      </c>
      <c r="N53" s="126">
        <f t="array" ref="N53">IF(_xlfn.SWITCH(TRUE,COLUMN()-COLUMN($J$5)-$G53&lt;0,FALSE,MOD(COLUMN()-COLUMN($J$5)-$G53,$I53)=0,TRUE,FALSE),$J53*N$2,0)</f>
        <v>0</v>
      </c>
      <c r="O53" s="126">
        <f t="array" ref="O53">IF(_xlfn.SWITCH(TRUE,COLUMN()-COLUMN($J$5)-$G53&lt;0,FALSE,MOD(COLUMN()-COLUMN($J$5)-$G53,$I53)=0,TRUE,FALSE),$J53*O$2,0)</f>
        <v>3659668.9030277804</v>
      </c>
      <c r="P53" s="126">
        <f t="array" ref="P53">IF(_xlfn.SWITCH(TRUE,COLUMN()-COLUMN($J$5)-$G53&lt;0,FALSE,MOD(COLUMN()-COLUMN($J$5)-$G53,$I53)=0,TRUE,FALSE),$J53*P$2,0)</f>
        <v>0</v>
      </c>
      <c r="Q53" s="126">
        <f t="array" ref="Q53">IF(_xlfn.SWITCH(TRUE,COLUMN()-COLUMN($J$5)-$G53&lt;0,FALSE,MOD(COLUMN()-COLUMN($J$5)-$G53,$I53)=0,TRUE,FALSE),$J53*Q$2,0)</f>
        <v>0</v>
      </c>
      <c r="R53" s="126">
        <f t="array" ref="R53">IF(_xlfn.SWITCH(TRUE,COLUMN()-COLUMN($J$5)-$G53&lt;0,FALSE,MOD(COLUMN()-COLUMN($J$5)-$G53,$I53)=0,TRUE,FALSE),$J53*R$2,0)</f>
        <v>0</v>
      </c>
      <c r="S53" s="126">
        <f t="array" ref="S53">IF(_xlfn.SWITCH(TRUE,COLUMN()-COLUMN($J$5)-$G53&lt;0,FALSE,MOD(COLUMN()-COLUMN($J$5)-$G53,$I53)=0,TRUE,FALSE),$J53*S$2,0)</f>
        <v>0</v>
      </c>
      <c r="T53" s="126">
        <f t="array" ref="T53">IF(_xlfn.SWITCH(TRUE,COLUMN()-COLUMN($J$5)-$G53&lt;0,FALSE,MOD(COLUMN()-COLUMN($J$5)-$G53,$I53)=0,TRUE,FALSE),$J53*T$2,0)</f>
        <v>0</v>
      </c>
      <c r="U53" s="126">
        <f t="array" ref="U53">IF(_xlfn.SWITCH(TRUE,COLUMN()-COLUMN($J$5)-$G53&lt;0,FALSE,MOD(COLUMN()-COLUMN($J$5)-$G53,$I53)=0,TRUE,FALSE),$J53*U$2,0)</f>
        <v>0</v>
      </c>
      <c r="V53" s="126">
        <f t="array" ref="V53">IF(_xlfn.SWITCH(TRUE,COLUMN()-COLUMN($J$5)-$G53&lt;0,FALSE,MOD(COLUMN()-COLUMN($J$5)-$G53,$I53)=0,TRUE,FALSE),$J53*V$2,0)</f>
        <v>0</v>
      </c>
      <c r="W53" s="126">
        <f t="array" ref="W53">IF(_xlfn.SWITCH(TRUE,COLUMN()-COLUMN($J$5)-$G53&lt;0,FALSE,MOD(COLUMN()-COLUMN($J$5)-$G53,$I53)=0,TRUE,FALSE),$J53*W$2,0)</f>
        <v>0</v>
      </c>
      <c r="X53" s="126">
        <f t="array" ref="X53">IF(_xlfn.SWITCH(TRUE,COLUMN()-COLUMN($J$5)-$G53&lt;0,FALSE,MOD(COLUMN()-COLUMN($J$5)-$G53,$I53)=0,TRUE,FALSE),$J53*X$2,0)</f>
        <v>0</v>
      </c>
      <c r="Y53" s="126">
        <f t="array" ref="Y53">IF(_xlfn.SWITCH(TRUE,COLUMN()-COLUMN($J$5)-$G53&lt;0,FALSE,MOD(COLUMN()-COLUMN($J$5)-$G53,$I53)=0,TRUE,FALSE),$J53*Y$2,0)</f>
        <v>0</v>
      </c>
      <c r="Z53" s="126">
        <f t="array" ref="Z53">IF(_xlfn.SWITCH(TRUE,COLUMN()-COLUMN($J$5)-$G53&lt;0,FALSE,MOD(COLUMN()-COLUMN($J$5)-$G53,$I53)=0,TRUE,FALSE),$J53*Z$2,0)</f>
        <v>0</v>
      </c>
      <c r="AA53" s="126">
        <f t="array" ref="AA53">IF(_xlfn.SWITCH(TRUE,COLUMN()-COLUMN($J$5)-$G53&lt;0,FALSE,MOD(COLUMN()-COLUMN($J$5)-$G53,$I53)=0,TRUE,FALSE),$J53*AA$2,0)</f>
        <v>0</v>
      </c>
      <c r="AB53" s="126">
        <f t="array" ref="AB53">IF(_xlfn.SWITCH(TRUE,COLUMN()-COLUMN($J$5)-$G53&lt;0,FALSE,MOD(COLUMN()-COLUMN($J$5)-$G53,$I53)=0,TRUE,FALSE),$J53*AB$2,0)</f>
        <v>0</v>
      </c>
      <c r="AC53" s="126">
        <f t="array" ref="AC53">IF(_xlfn.SWITCH(TRUE,COLUMN()-COLUMN($J$5)-$G53&lt;0,FALSE,MOD(COLUMN()-COLUMN($J$5)-$G53,$I53)=0,TRUE,FALSE),$J53*AC$2,0)</f>
        <v>0</v>
      </c>
      <c r="AD53" s="126">
        <f t="array" ref="AD53">IF(_xlfn.SWITCH(TRUE,COLUMN()-COLUMN($J$5)-$G53&lt;0,FALSE,MOD(COLUMN()-COLUMN($J$5)-$G53,$I53)=0,TRUE,FALSE),$J53*AD$2,0)</f>
        <v>5701644.9064643467</v>
      </c>
      <c r="AE53" s="127">
        <f t="shared" si="3"/>
        <v>9361313.8094921261</v>
      </c>
    </row>
    <row r="54" spans="1:31" s="128" customFormat="1" ht="30" outlineLevel="2">
      <c r="A54" s="122" t="s">
        <v>943</v>
      </c>
      <c r="B54" s="141" t="s">
        <v>1186</v>
      </c>
      <c r="C54" s="252" t="s">
        <v>9</v>
      </c>
      <c r="D54" s="252" t="s">
        <v>1113</v>
      </c>
      <c r="E54" s="470" t="s">
        <v>1187</v>
      </c>
      <c r="F54" s="468" t="s">
        <v>984</v>
      </c>
      <c r="G54" s="122">
        <f t="shared" si="2"/>
        <v>5</v>
      </c>
      <c r="H54" s="468">
        <v>2029</v>
      </c>
      <c r="I54" s="468">
        <v>10</v>
      </c>
      <c r="J54" s="415">
        <f>Costs!P52</f>
        <v>135000</v>
      </c>
      <c r="K54" s="419">
        <f t="array" ref="K54">IF(_xlfn.SWITCH(TRUE,COLUMN()-COLUMN($J$5)-$G54&lt;0,FALSE,MOD(COLUMN()-COLUMN($J$5)-$G54,$I54)=0,TRUE,FALSE),$J54*K$2,0)</f>
        <v>0</v>
      </c>
      <c r="L54" s="126">
        <f t="array" ref="L54">IF(_xlfn.SWITCH(TRUE,COLUMN()-COLUMN($J$5)-$G54&lt;0,FALSE,MOD(COLUMN()-COLUMN($J$5)-$G54,$I54)=0,TRUE,FALSE),$J54*L$2,0)</f>
        <v>0</v>
      </c>
      <c r="M54" s="126">
        <f t="array" ref="M54">IF(_xlfn.SWITCH(TRUE,COLUMN()-COLUMN($J$5)-$G54&lt;0,FALSE,MOD(COLUMN()-COLUMN($J$5)-$G54,$I54)=0,TRUE,FALSE),$J54*M$2,0)</f>
        <v>0</v>
      </c>
      <c r="N54" s="126">
        <f t="array" ref="N54">IF(_xlfn.SWITCH(TRUE,COLUMN()-COLUMN($J$5)-$G54&lt;0,FALSE,MOD(COLUMN()-COLUMN($J$5)-$G54,$I54)=0,TRUE,FALSE),$J54*N$2,0)</f>
        <v>0</v>
      </c>
      <c r="O54" s="126">
        <f t="array" ref="O54">IF(_xlfn.SWITCH(TRUE,COLUMN()-COLUMN($J$5)-$G54&lt;0,FALSE,MOD(COLUMN()-COLUMN($J$5)-$G54,$I54)=0,TRUE,FALSE),$J54*O$2,0)</f>
        <v>157261.71847725002</v>
      </c>
      <c r="P54" s="126">
        <f t="array" ref="P54">IF(_xlfn.SWITCH(TRUE,COLUMN()-COLUMN($J$5)-$G54&lt;0,FALSE,MOD(COLUMN()-COLUMN($J$5)-$G54,$I54)=0,TRUE,FALSE),$J54*P$2,0)</f>
        <v>0</v>
      </c>
      <c r="Q54" s="126">
        <f t="array" ref="Q54">IF(_xlfn.SWITCH(TRUE,COLUMN()-COLUMN($J$5)-$G54&lt;0,FALSE,MOD(COLUMN()-COLUMN($J$5)-$G54,$I54)=0,TRUE,FALSE),$J54*Q$2,0)</f>
        <v>0</v>
      </c>
      <c r="R54" s="126">
        <f t="array" ref="R54">IF(_xlfn.SWITCH(TRUE,COLUMN()-COLUMN($J$5)-$G54&lt;0,FALSE,MOD(COLUMN()-COLUMN($J$5)-$G54,$I54)=0,TRUE,FALSE),$J54*R$2,0)</f>
        <v>0</v>
      </c>
      <c r="S54" s="126">
        <f t="array" ref="S54">IF(_xlfn.SWITCH(TRUE,COLUMN()-COLUMN($J$5)-$G54&lt;0,FALSE,MOD(COLUMN()-COLUMN($J$5)-$G54,$I54)=0,TRUE,FALSE),$J54*S$2,0)</f>
        <v>0</v>
      </c>
      <c r="T54" s="126">
        <f t="array" ref="T54">IF(_xlfn.SWITCH(TRUE,COLUMN()-COLUMN($J$5)-$G54&lt;0,FALSE,MOD(COLUMN()-COLUMN($J$5)-$G54,$I54)=0,TRUE,FALSE),$J54*T$2,0)</f>
        <v>0</v>
      </c>
      <c r="U54" s="126">
        <f t="array" ref="U54">IF(_xlfn.SWITCH(TRUE,COLUMN()-COLUMN($J$5)-$G54&lt;0,FALSE,MOD(COLUMN()-COLUMN($J$5)-$G54,$I54)=0,TRUE,FALSE),$J54*U$2,0)</f>
        <v>0</v>
      </c>
      <c r="V54" s="126">
        <f t="array" ref="V54">IF(_xlfn.SWITCH(TRUE,COLUMN()-COLUMN($J$5)-$G54&lt;0,FALSE,MOD(COLUMN()-COLUMN($J$5)-$G54,$I54)=0,TRUE,FALSE),$J54*V$2,0)</f>
        <v>0</v>
      </c>
      <c r="W54" s="126">
        <f t="array" ref="W54">IF(_xlfn.SWITCH(TRUE,COLUMN()-COLUMN($J$5)-$G54&lt;0,FALSE,MOD(COLUMN()-COLUMN($J$5)-$G54,$I54)=0,TRUE,FALSE),$J54*W$2,0)</f>
        <v>0</v>
      </c>
      <c r="X54" s="126">
        <f t="array" ref="X54">IF(_xlfn.SWITCH(TRUE,COLUMN()-COLUMN($J$5)-$G54&lt;0,FALSE,MOD(COLUMN()-COLUMN($J$5)-$G54,$I54)=0,TRUE,FALSE),$J54*X$2,0)</f>
        <v>0</v>
      </c>
      <c r="Y54" s="126">
        <f t="array" ref="Y54">IF(_xlfn.SWITCH(TRUE,COLUMN()-COLUMN($J$5)-$G54&lt;0,FALSE,MOD(COLUMN()-COLUMN($J$5)-$G54,$I54)=0,TRUE,FALSE),$J54*Y$2,0)</f>
        <v>211346.59930538046</v>
      </c>
      <c r="Z54" s="126">
        <f t="array" ref="Z54">IF(_xlfn.SWITCH(TRUE,COLUMN()-COLUMN($J$5)-$G54&lt;0,FALSE,MOD(COLUMN()-COLUMN($J$5)-$G54,$I54)=0,TRUE,FALSE),$J54*Z$2,0)</f>
        <v>0</v>
      </c>
      <c r="AA54" s="126">
        <f t="array" ref="AA54">IF(_xlfn.SWITCH(TRUE,COLUMN()-COLUMN($J$5)-$G54&lt;0,FALSE,MOD(COLUMN()-COLUMN($J$5)-$G54,$I54)=0,TRUE,FALSE),$J54*AA$2,0)</f>
        <v>0</v>
      </c>
      <c r="AB54" s="126">
        <f t="array" ref="AB54">IF(_xlfn.SWITCH(TRUE,COLUMN()-COLUMN($J$5)-$G54&lt;0,FALSE,MOD(COLUMN()-COLUMN($J$5)-$G54,$I54)=0,TRUE,FALSE),$J54*AB$2,0)</f>
        <v>0</v>
      </c>
      <c r="AC54" s="126">
        <f t="array" ref="AC54">IF(_xlfn.SWITCH(TRUE,COLUMN()-COLUMN($J$5)-$G54&lt;0,FALSE,MOD(COLUMN()-COLUMN($J$5)-$G54,$I54)=0,TRUE,FALSE),$J54*AC$2,0)</f>
        <v>0</v>
      </c>
      <c r="AD54" s="126">
        <f t="array" ref="AD54">IF(_xlfn.SWITCH(TRUE,COLUMN()-COLUMN($J$5)-$G54&lt;0,FALSE,MOD(COLUMN()-COLUMN($J$5)-$G54,$I54)=0,TRUE,FALSE),$J54*AD$2,0)</f>
        <v>0</v>
      </c>
      <c r="AE54" s="127">
        <f t="shared" si="3"/>
        <v>368608.31778263045</v>
      </c>
    </row>
    <row r="55" spans="1:31" s="128" customFormat="1" ht="15" outlineLevel="2">
      <c r="A55" s="122" t="s">
        <v>943</v>
      </c>
      <c r="B55" s="141" t="s">
        <v>1155</v>
      </c>
      <c r="C55" s="252" t="s">
        <v>9</v>
      </c>
      <c r="D55" s="252" t="s">
        <v>1130</v>
      </c>
      <c r="E55" s="470" t="s">
        <v>1129</v>
      </c>
      <c r="F55" s="468" t="s">
        <v>984</v>
      </c>
      <c r="G55" s="122">
        <f t="shared" si="2"/>
        <v>5</v>
      </c>
      <c r="H55" s="468">
        <v>2029</v>
      </c>
      <c r="I55" s="468">
        <v>15</v>
      </c>
      <c r="J55" s="415">
        <f>Costs!P53</f>
        <v>831600</v>
      </c>
      <c r="K55" s="419">
        <f t="array" ref="K55">IF(_xlfn.SWITCH(TRUE,COLUMN()-COLUMN($J$5)-$G55&lt;0,FALSE,MOD(COLUMN()-COLUMN($J$5)-$G55,$I55)=0,TRUE,FALSE),$J55*K$2,0)</f>
        <v>0</v>
      </c>
      <c r="L55" s="126">
        <f t="array" ref="L55">IF(_xlfn.SWITCH(TRUE,COLUMN()-COLUMN($J$5)-$G55&lt;0,FALSE,MOD(COLUMN()-COLUMN($J$5)-$G55,$I55)=0,TRUE,FALSE),$J55*L$2,0)</f>
        <v>0</v>
      </c>
      <c r="M55" s="126">
        <f t="array" ref="M55">IF(_xlfn.SWITCH(TRUE,COLUMN()-COLUMN($J$5)-$G55&lt;0,FALSE,MOD(COLUMN()-COLUMN($J$5)-$G55,$I55)=0,TRUE,FALSE),$J55*M$2,0)</f>
        <v>0</v>
      </c>
      <c r="N55" s="126">
        <f t="array" ref="N55">IF(_xlfn.SWITCH(TRUE,COLUMN()-COLUMN($J$5)-$G55&lt;0,FALSE,MOD(COLUMN()-COLUMN($J$5)-$G55,$I55)=0,TRUE,FALSE),$J55*N$2,0)</f>
        <v>0</v>
      </c>
      <c r="O55" s="126">
        <f t="array" ref="O55">IF(_xlfn.SWITCH(TRUE,COLUMN()-COLUMN($J$5)-$G55&lt;0,FALSE,MOD(COLUMN()-COLUMN($J$5)-$G55,$I55)=0,TRUE,FALSE),$J55*O$2,0)</f>
        <v>968732.18581986008</v>
      </c>
      <c r="P55" s="126">
        <f t="array" ref="P55">IF(_xlfn.SWITCH(TRUE,COLUMN()-COLUMN($J$5)-$G55&lt;0,FALSE,MOD(COLUMN()-COLUMN($J$5)-$G55,$I55)=0,TRUE,FALSE),$J55*P$2,0)</f>
        <v>0</v>
      </c>
      <c r="Q55" s="126">
        <f t="array" ref="Q55">IF(_xlfn.SWITCH(TRUE,COLUMN()-COLUMN($J$5)-$G55&lt;0,FALSE,MOD(COLUMN()-COLUMN($J$5)-$G55,$I55)=0,TRUE,FALSE),$J55*Q$2,0)</f>
        <v>0</v>
      </c>
      <c r="R55" s="126">
        <f t="array" ref="R55">IF(_xlfn.SWITCH(TRUE,COLUMN()-COLUMN($J$5)-$G55&lt;0,FALSE,MOD(COLUMN()-COLUMN($J$5)-$G55,$I55)=0,TRUE,FALSE),$J55*R$2,0)</f>
        <v>0</v>
      </c>
      <c r="S55" s="126">
        <f t="array" ref="S55">IF(_xlfn.SWITCH(TRUE,COLUMN()-COLUMN($J$5)-$G55&lt;0,FALSE,MOD(COLUMN()-COLUMN($J$5)-$G55,$I55)=0,TRUE,FALSE),$J55*S$2,0)</f>
        <v>0</v>
      </c>
      <c r="T55" s="126">
        <f t="array" ref="T55">IF(_xlfn.SWITCH(TRUE,COLUMN()-COLUMN($J$5)-$G55&lt;0,FALSE,MOD(COLUMN()-COLUMN($J$5)-$G55,$I55)=0,TRUE,FALSE),$J55*T$2,0)</f>
        <v>0</v>
      </c>
      <c r="U55" s="126">
        <f t="array" ref="U55">IF(_xlfn.SWITCH(TRUE,COLUMN()-COLUMN($J$5)-$G55&lt;0,FALSE,MOD(COLUMN()-COLUMN($J$5)-$G55,$I55)=0,TRUE,FALSE),$J55*U$2,0)</f>
        <v>0</v>
      </c>
      <c r="V55" s="126">
        <f t="array" ref="V55">IF(_xlfn.SWITCH(TRUE,COLUMN()-COLUMN($J$5)-$G55&lt;0,FALSE,MOD(COLUMN()-COLUMN($J$5)-$G55,$I55)=0,TRUE,FALSE),$J55*V$2,0)</f>
        <v>0</v>
      </c>
      <c r="W55" s="126">
        <f t="array" ref="W55">IF(_xlfn.SWITCH(TRUE,COLUMN()-COLUMN($J$5)-$G55&lt;0,FALSE,MOD(COLUMN()-COLUMN($J$5)-$G55,$I55)=0,TRUE,FALSE),$J55*W$2,0)</f>
        <v>0</v>
      </c>
      <c r="X55" s="126">
        <f t="array" ref="X55">IF(_xlfn.SWITCH(TRUE,COLUMN()-COLUMN($J$5)-$G55&lt;0,FALSE,MOD(COLUMN()-COLUMN($J$5)-$G55,$I55)=0,TRUE,FALSE),$J55*X$2,0)</f>
        <v>0</v>
      </c>
      <c r="Y55" s="126">
        <f t="array" ref="Y55">IF(_xlfn.SWITCH(TRUE,COLUMN()-COLUMN($J$5)-$G55&lt;0,FALSE,MOD(COLUMN()-COLUMN($J$5)-$G55,$I55)=0,TRUE,FALSE),$J55*Y$2,0)</f>
        <v>0</v>
      </c>
      <c r="Z55" s="126">
        <f t="array" ref="Z55">IF(_xlfn.SWITCH(TRUE,COLUMN()-COLUMN($J$5)-$G55&lt;0,FALSE,MOD(COLUMN()-COLUMN($J$5)-$G55,$I55)=0,TRUE,FALSE),$J55*Z$2,0)</f>
        <v>0</v>
      </c>
      <c r="AA55" s="126">
        <f t="array" ref="AA55">IF(_xlfn.SWITCH(TRUE,COLUMN()-COLUMN($J$5)-$G55&lt;0,FALSE,MOD(COLUMN()-COLUMN($J$5)-$G55,$I55)=0,TRUE,FALSE),$J55*AA$2,0)</f>
        <v>0</v>
      </c>
      <c r="AB55" s="126">
        <f t="array" ref="AB55">IF(_xlfn.SWITCH(TRUE,COLUMN()-COLUMN($J$5)-$G55&lt;0,FALSE,MOD(COLUMN()-COLUMN($J$5)-$G55,$I55)=0,TRUE,FALSE),$J55*AB$2,0)</f>
        <v>0</v>
      </c>
      <c r="AC55" s="126">
        <f t="array" ref="AC55">IF(_xlfn.SWITCH(TRUE,COLUMN()-COLUMN($J$5)-$G55&lt;0,FALSE,MOD(COLUMN()-COLUMN($J$5)-$G55,$I55)=0,TRUE,FALSE),$J55*AC$2,0)</f>
        <v>0</v>
      </c>
      <c r="AD55" s="126">
        <f t="array" ref="AD55">IF(_xlfn.SWITCH(TRUE,COLUMN()-COLUMN($J$5)-$G55&lt;0,FALSE,MOD(COLUMN()-COLUMN($J$5)-$G55,$I55)=0,TRUE,FALSE),$J55*AD$2,0)</f>
        <v>1509253.1809197797</v>
      </c>
      <c r="AE55" s="127">
        <f t="shared" si="3"/>
        <v>2477985.36673964</v>
      </c>
    </row>
    <row r="56" spans="1:31" s="128" customFormat="1" ht="30" outlineLevel="2">
      <c r="A56" s="122" t="s">
        <v>943</v>
      </c>
      <c r="B56" s="141" t="s">
        <v>1230</v>
      </c>
      <c r="C56" s="252" t="s">
        <v>9</v>
      </c>
      <c r="D56" s="252" t="s">
        <v>1144</v>
      </c>
      <c r="E56" s="470" t="s">
        <v>1188</v>
      </c>
      <c r="F56" s="468" t="s">
        <v>983</v>
      </c>
      <c r="G56" s="122">
        <f t="shared" si="2"/>
        <v>2</v>
      </c>
      <c r="H56" s="468">
        <v>2026</v>
      </c>
      <c r="I56" s="468">
        <v>15</v>
      </c>
      <c r="J56" s="415">
        <f>Costs!P54</f>
        <v>1506600</v>
      </c>
      <c r="K56" s="419">
        <f t="array" ref="K56">IF(_xlfn.SWITCH(TRUE,COLUMN()-COLUMN($J$5)-$G56&lt;0,FALSE,MOD(COLUMN()-COLUMN($J$5)-$G56,$I56)=0,TRUE,FALSE),$J56*K$2,0)</f>
        <v>0</v>
      </c>
      <c r="L56" s="126">
        <f t="array" ref="L56">IF(_xlfn.SWITCH(TRUE,COLUMN()-COLUMN($J$5)-$G56&lt;0,FALSE,MOD(COLUMN()-COLUMN($J$5)-$G56,$I56)=0,TRUE,FALSE),$J56*L$2,0)</f>
        <v>1606110.93</v>
      </c>
      <c r="M56" s="126">
        <f t="array" ref="M56">IF(_xlfn.SWITCH(TRUE,COLUMN()-COLUMN($J$5)-$G56&lt;0,FALSE,MOD(COLUMN()-COLUMN($J$5)-$G56,$I56)=0,TRUE,FALSE),$J56*M$2,0)</f>
        <v>0</v>
      </c>
      <c r="N56" s="126">
        <f t="array" ref="N56">IF(_xlfn.SWITCH(TRUE,COLUMN()-COLUMN($J$5)-$G56&lt;0,FALSE,MOD(COLUMN()-COLUMN($J$5)-$G56,$I56)=0,TRUE,FALSE),$J56*N$2,0)</f>
        <v>0</v>
      </c>
      <c r="O56" s="126">
        <f t="array" ref="O56">IF(_xlfn.SWITCH(TRUE,COLUMN()-COLUMN($J$5)-$G56&lt;0,FALSE,MOD(COLUMN()-COLUMN($J$5)-$G56,$I56)=0,TRUE,FALSE),$J56*O$2,0)</f>
        <v>0</v>
      </c>
      <c r="P56" s="126">
        <f t="array" ref="P56">IF(_xlfn.SWITCH(TRUE,COLUMN()-COLUMN($J$5)-$G56&lt;0,FALSE,MOD(COLUMN()-COLUMN($J$5)-$G56,$I56)=0,TRUE,FALSE),$J56*P$2,0)</f>
        <v>0</v>
      </c>
      <c r="Q56" s="126">
        <f t="array" ref="Q56">IF(_xlfn.SWITCH(TRUE,COLUMN()-COLUMN($J$5)-$G56&lt;0,FALSE,MOD(COLUMN()-COLUMN($J$5)-$G56,$I56)=0,TRUE,FALSE),$J56*Q$2,0)</f>
        <v>0</v>
      </c>
      <c r="R56" s="126">
        <f t="array" ref="R56">IF(_xlfn.SWITCH(TRUE,COLUMN()-COLUMN($J$5)-$G56&lt;0,FALSE,MOD(COLUMN()-COLUMN($J$5)-$G56,$I56)=0,TRUE,FALSE),$J56*R$2,0)</f>
        <v>0</v>
      </c>
      <c r="S56" s="126">
        <f t="array" ref="S56">IF(_xlfn.SWITCH(TRUE,COLUMN()-COLUMN($J$5)-$G56&lt;0,FALSE,MOD(COLUMN()-COLUMN($J$5)-$G56,$I56)=0,TRUE,FALSE),$J56*S$2,0)</f>
        <v>0</v>
      </c>
      <c r="T56" s="126">
        <f t="array" ref="T56">IF(_xlfn.SWITCH(TRUE,COLUMN()-COLUMN($J$5)-$G56&lt;0,FALSE,MOD(COLUMN()-COLUMN($J$5)-$G56,$I56)=0,TRUE,FALSE),$J56*T$2,0)</f>
        <v>0</v>
      </c>
      <c r="U56" s="126">
        <f t="array" ref="U56">IF(_xlfn.SWITCH(TRUE,COLUMN()-COLUMN($J$5)-$G56&lt;0,FALSE,MOD(COLUMN()-COLUMN($J$5)-$G56,$I56)=0,TRUE,FALSE),$J56*U$2,0)</f>
        <v>0</v>
      </c>
      <c r="V56" s="126">
        <f t="array" ref="V56">IF(_xlfn.SWITCH(TRUE,COLUMN()-COLUMN($J$5)-$G56&lt;0,FALSE,MOD(COLUMN()-COLUMN($J$5)-$G56,$I56)=0,TRUE,FALSE),$J56*V$2,0)</f>
        <v>0</v>
      </c>
      <c r="W56" s="126">
        <f t="array" ref="W56">IF(_xlfn.SWITCH(TRUE,COLUMN()-COLUMN($J$5)-$G56&lt;0,FALSE,MOD(COLUMN()-COLUMN($J$5)-$G56,$I56)=0,TRUE,FALSE),$J56*W$2,0)</f>
        <v>0</v>
      </c>
      <c r="X56" s="126">
        <f t="array" ref="X56">IF(_xlfn.SWITCH(TRUE,COLUMN()-COLUMN($J$5)-$G56&lt;0,FALSE,MOD(COLUMN()-COLUMN($J$5)-$G56,$I56)=0,TRUE,FALSE),$J56*X$2,0)</f>
        <v>0</v>
      </c>
      <c r="Y56" s="126">
        <f t="array" ref="Y56">IF(_xlfn.SWITCH(TRUE,COLUMN()-COLUMN($J$5)-$G56&lt;0,FALSE,MOD(COLUMN()-COLUMN($J$5)-$G56,$I56)=0,TRUE,FALSE),$J56*Y$2,0)</f>
        <v>0</v>
      </c>
      <c r="Z56" s="126">
        <f t="array" ref="Z56">IF(_xlfn.SWITCH(TRUE,COLUMN()-COLUMN($J$5)-$G56&lt;0,FALSE,MOD(COLUMN()-COLUMN($J$5)-$G56,$I56)=0,TRUE,FALSE),$J56*Z$2,0)</f>
        <v>0</v>
      </c>
      <c r="AA56" s="126">
        <f t="array" ref="AA56">IF(_xlfn.SWITCH(TRUE,COLUMN()-COLUMN($J$5)-$G56&lt;0,FALSE,MOD(COLUMN()-COLUMN($J$5)-$G56,$I56)=0,TRUE,FALSE),$J56*AA$2,0)</f>
        <v>2502268.496386352</v>
      </c>
      <c r="AB56" s="126">
        <f t="array" ref="AB56">IF(_xlfn.SWITCH(TRUE,COLUMN()-COLUMN($J$5)-$G56&lt;0,FALSE,MOD(COLUMN()-COLUMN($J$5)-$G56,$I56)=0,TRUE,FALSE),$J56*AB$2,0)</f>
        <v>0</v>
      </c>
      <c r="AC56" s="126">
        <f t="array" ref="AC56">IF(_xlfn.SWITCH(TRUE,COLUMN()-COLUMN($J$5)-$G56&lt;0,FALSE,MOD(COLUMN()-COLUMN($J$5)-$G56,$I56)=0,TRUE,FALSE),$J56*AC$2,0)</f>
        <v>0</v>
      </c>
      <c r="AD56" s="126">
        <f t="array" ref="AD56">IF(_xlfn.SWITCH(TRUE,COLUMN()-COLUMN($J$5)-$G56&lt;0,FALSE,MOD(COLUMN()-COLUMN($J$5)-$G56,$I56)=0,TRUE,FALSE),$J56*AD$2,0)</f>
        <v>0</v>
      </c>
      <c r="AE56" s="127">
        <f t="shared" si="3"/>
        <v>4108379.4263863517</v>
      </c>
    </row>
    <row r="57" spans="1:31" s="128" customFormat="1" ht="45" outlineLevel="2">
      <c r="A57" s="122" t="s">
        <v>943</v>
      </c>
      <c r="B57" s="141" t="s">
        <v>1231</v>
      </c>
      <c r="C57" s="252" t="s">
        <v>9</v>
      </c>
      <c r="D57" s="252" t="s">
        <v>1110</v>
      </c>
      <c r="E57" s="470" t="s">
        <v>1189</v>
      </c>
      <c r="F57" s="468" t="s">
        <v>984</v>
      </c>
      <c r="G57" s="122">
        <f t="shared" si="2"/>
        <v>5</v>
      </c>
      <c r="H57" s="468">
        <v>2029</v>
      </c>
      <c r="I57" s="468">
        <v>15</v>
      </c>
      <c r="J57" s="415">
        <f>Costs!P55</f>
        <v>15317100.000000002</v>
      </c>
      <c r="K57" s="419">
        <f t="array" ref="K57">IF(_xlfn.SWITCH(TRUE,COLUMN()-COLUMN($J$5)-$G57&lt;0,FALSE,MOD(COLUMN()-COLUMN($J$5)-$G57,$I57)=0,TRUE,FALSE),$J57*K$2,0)</f>
        <v>0</v>
      </c>
      <c r="L57" s="126">
        <f t="array" ref="L57">IF(_xlfn.SWITCH(TRUE,COLUMN()-COLUMN($J$5)-$G57&lt;0,FALSE,MOD(COLUMN()-COLUMN($J$5)-$G57,$I57)=0,TRUE,FALSE),$J57*L$2,0)</f>
        <v>0</v>
      </c>
      <c r="M57" s="126">
        <f t="array" ref="M57">IF(_xlfn.SWITCH(TRUE,COLUMN()-COLUMN($J$5)-$G57&lt;0,FALSE,MOD(COLUMN()-COLUMN($J$5)-$G57,$I57)=0,TRUE,FALSE),$J57*M$2,0)</f>
        <v>0</v>
      </c>
      <c r="N57" s="126">
        <f t="array" ref="N57">IF(_xlfn.SWITCH(TRUE,COLUMN()-COLUMN($J$5)-$G57&lt;0,FALSE,MOD(COLUMN()-COLUMN($J$5)-$G57,$I57)=0,TRUE,FALSE),$J57*N$2,0)</f>
        <v>0</v>
      </c>
      <c r="O57" s="126">
        <f t="array" ref="O57">IF(_xlfn.SWITCH(TRUE,COLUMN()-COLUMN($J$5)-$G57&lt;0,FALSE,MOD(COLUMN()-COLUMN($J$5)-$G57,$I57)=0,TRUE,FALSE),$J57*O$2,0)</f>
        <v>17842914.578428786</v>
      </c>
      <c r="P57" s="126">
        <f t="array" ref="P57">IF(_xlfn.SWITCH(TRUE,COLUMN()-COLUMN($J$5)-$G57&lt;0,FALSE,MOD(COLUMN()-COLUMN($J$5)-$G57,$I57)=0,TRUE,FALSE),$J57*P$2,0)</f>
        <v>0</v>
      </c>
      <c r="Q57" s="126">
        <f t="array" ref="Q57">IF(_xlfn.SWITCH(TRUE,COLUMN()-COLUMN($J$5)-$G57&lt;0,FALSE,MOD(COLUMN()-COLUMN($J$5)-$G57,$I57)=0,TRUE,FALSE),$J57*Q$2,0)</f>
        <v>0</v>
      </c>
      <c r="R57" s="126">
        <f t="array" ref="R57">IF(_xlfn.SWITCH(TRUE,COLUMN()-COLUMN($J$5)-$G57&lt;0,FALSE,MOD(COLUMN()-COLUMN($J$5)-$G57,$I57)=0,TRUE,FALSE),$J57*R$2,0)</f>
        <v>0</v>
      </c>
      <c r="S57" s="126">
        <f t="array" ref="S57">IF(_xlfn.SWITCH(TRUE,COLUMN()-COLUMN($J$5)-$G57&lt;0,FALSE,MOD(COLUMN()-COLUMN($J$5)-$G57,$I57)=0,TRUE,FALSE),$J57*S$2,0)</f>
        <v>0</v>
      </c>
      <c r="T57" s="126">
        <f t="array" ref="T57">IF(_xlfn.SWITCH(TRUE,COLUMN()-COLUMN($J$5)-$G57&lt;0,FALSE,MOD(COLUMN()-COLUMN($J$5)-$G57,$I57)=0,TRUE,FALSE),$J57*T$2,0)</f>
        <v>0</v>
      </c>
      <c r="U57" s="126">
        <f t="array" ref="U57">IF(_xlfn.SWITCH(TRUE,COLUMN()-COLUMN($J$5)-$G57&lt;0,FALSE,MOD(COLUMN()-COLUMN($J$5)-$G57,$I57)=0,TRUE,FALSE),$J57*U$2,0)</f>
        <v>0</v>
      </c>
      <c r="V57" s="126">
        <f t="array" ref="V57">IF(_xlfn.SWITCH(TRUE,COLUMN()-COLUMN($J$5)-$G57&lt;0,FALSE,MOD(COLUMN()-COLUMN($J$5)-$G57,$I57)=0,TRUE,FALSE),$J57*V$2,0)</f>
        <v>0</v>
      </c>
      <c r="W57" s="126">
        <f t="array" ref="W57">IF(_xlfn.SWITCH(TRUE,COLUMN()-COLUMN($J$5)-$G57&lt;0,FALSE,MOD(COLUMN()-COLUMN($J$5)-$G57,$I57)=0,TRUE,FALSE),$J57*W$2,0)</f>
        <v>0</v>
      </c>
      <c r="X57" s="126">
        <f t="array" ref="X57">IF(_xlfn.SWITCH(TRUE,COLUMN()-COLUMN($J$5)-$G57&lt;0,FALSE,MOD(COLUMN()-COLUMN($J$5)-$G57,$I57)=0,TRUE,FALSE),$J57*X$2,0)</f>
        <v>0</v>
      </c>
      <c r="Y57" s="126">
        <f t="array" ref="Y57">IF(_xlfn.SWITCH(TRUE,COLUMN()-COLUMN($J$5)-$G57&lt;0,FALSE,MOD(COLUMN()-COLUMN($J$5)-$G57,$I57)=0,TRUE,FALSE),$J57*Y$2,0)</f>
        <v>0</v>
      </c>
      <c r="Z57" s="126">
        <f t="array" ref="Z57">IF(_xlfn.SWITCH(TRUE,COLUMN()-COLUMN($J$5)-$G57&lt;0,FALSE,MOD(COLUMN()-COLUMN($J$5)-$G57,$I57)=0,TRUE,FALSE),$J57*Z$2,0)</f>
        <v>0</v>
      </c>
      <c r="AA57" s="126">
        <f t="array" ref="AA57">IF(_xlfn.SWITCH(TRUE,COLUMN()-COLUMN($J$5)-$G57&lt;0,FALSE,MOD(COLUMN()-COLUMN($J$5)-$G57,$I57)=0,TRUE,FALSE),$J57*AA$2,0)</f>
        <v>0</v>
      </c>
      <c r="AB57" s="126">
        <f t="array" ref="AB57">IF(_xlfn.SWITCH(TRUE,COLUMN()-COLUMN($J$5)-$G57&lt;0,FALSE,MOD(COLUMN()-COLUMN($J$5)-$G57,$I57)=0,TRUE,FALSE),$J57*AB$2,0)</f>
        <v>0</v>
      </c>
      <c r="AC57" s="126">
        <f t="array" ref="AC57">IF(_xlfn.SWITCH(TRUE,COLUMN()-COLUMN($J$5)-$G57&lt;0,FALSE,MOD(COLUMN()-COLUMN($J$5)-$G57,$I57)=0,TRUE,FALSE),$J57*AC$2,0)</f>
        <v>0</v>
      </c>
      <c r="AD57" s="126">
        <f t="array" ref="AD57">IF(_xlfn.SWITCH(TRUE,COLUMN()-COLUMN($J$5)-$G57&lt;0,FALSE,MOD(COLUMN()-COLUMN($J$5)-$G57,$I57)=0,TRUE,FALSE),$J57*AD$2,0)</f>
        <v>27798679.530382827</v>
      </c>
      <c r="AE57" s="127">
        <f t="shared" si="3"/>
        <v>45641594.108811617</v>
      </c>
    </row>
    <row r="58" spans="1:31" s="128" customFormat="1" ht="30" outlineLevel="2">
      <c r="A58" s="122" t="s">
        <v>943</v>
      </c>
      <c r="B58" s="141" t="s">
        <v>1232</v>
      </c>
      <c r="C58" s="252" t="s">
        <v>9</v>
      </c>
      <c r="D58" s="252" t="s">
        <v>1110</v>
      </c>
      <c r="E58" s="470" t="s">
        <v>1229</v>
      </c>
      <c r="F58" s="468" t="s">
        <v>984</v>
      </c>
      <c r="G58" s="122">
        <f t="shared" si="2"/>
        <v>5</v>
      </c>
      <c r="H58" s="468">
        <v>2029</v>
      </c>
      <c r="I58" s="468">
        <v>15</v>
      </c>
      <c r="J58" s="415">
        <f>Costs!P56</f>
        <v>4928040</v>
      </c>
      <c r="K58" s="419">
        <f t="array" ref="K58">IF(_xlfn.SWITCH(TRUE,COLUMN()-COLUMN($J$5)-$G58&lt;0,FALSE,MOD(COLUMN()-COLUMN($J$5)-$G58,$I58)=0,TRUE,FALSE),$J58*K$2,0)</f>
        <v>0</v>
      </c>
      <c r="L58" s="126">
        <f t="array" ref="L58">IF(_xlfn.SWITCH(TRUE,COLUMN()-COLUMN($J$5)-$G58&lt;0,FALSE,MOD(COLUMN()-COLUMN($J$5)-$G58,$I58)=0,TRUE,FALSE),$J58*L$2,0)</f>
        <v>0</v>
      </c>
      <c r="M58" s="126">
        <f t="array" ref="M58">IF(_xlfn.SWITCH(TRUE,COLUMN()-COLUMN($J$5)-$G58&lt;0,FALSE,MOD(COLUMN()-COLUMN($J$5)-$G58,$I58)=0,TRUE,FALSE),$J58*M$2,0)</f>
        <v>0</v>
      </c>
      <c r="N58" s="126">
        <f t="array" ref="N58">IF(_xlfn.SWITCH(TRUE,COLUMN()-COLUMN($J$5)-$G58&lt;0,FALSE,MOD(COLUMN()-COLUMN($J$5)-$G58,$I58)=0,TRUE,FALSE),$J58*N$2,0)</f>
        <v>0</v>
      </c>
      <c r="O58" s="126">
        <f t="array" ref="O58">IF(_xlfn.SWITCH(TRUE,COLUMN()-COLUMN($J$5)-$G58&lt;0,FALSE,MOD(COLUMN()-COLUMN($J$5)-$G58,$I58)=0,TRUE,FALSE),$J58*O$2,0)</f>
        <v>5740681.771293534</v>
      </c>
      <c r="P58" s="126">
        <f t="array" ref="P58">IF(_xlfn.SWITCH(TRUE,COLUMN()-COLUMN($J$5)-$G58&lt;0,FALSE,MOD(COLUMN()-COLUMN($J$5)-$G58,$I58)=0,TRUE,FALSE),$J58*P$2,0)</f>
        <v>0</v>
      </c>
      <c r="Q58" s="126">
        <f t="array" ref="Q58">IF(_xlfn.SWITCH(TRUE,COLUMN()-COLUMN($J$5)-$G58&lt;0,FALSE,MOD(COLUMN()-COLUMN($J$5)-$G58,$I58)=0,TRUE,FALSE),$J58*Q$2,0)</f>
        <v>0</v>
      </c>
      <c r="R58" s="126">
        <f t="array" ref="R58">IF(_xlfn.SWITCH(TRUE,COLUMN()-COLUMN($J$5)-$G58&lt;0,FALSE,MOD(COLUMN()-COLUMN($J$5)-$G58,$I58)=0,TRUE,FALSE),$J58*R$2,0)</f>
        <v>0</v>
      </c>
      <c r="S58" s="126">
        <f t="array" ref="S58">IF(_xlfn.SWITCH(TRUE,COLUMN()-COLUMN($J$5)-$G58&lt;0,FALSE,MOD(COLUMN()-COLUMN($J$5)-$G58,$I58)=0,TRUE,FALSE),$J58*S$2,0)</f>
        <v>0</v>
      </c>
      <c r="T58" s="126">
        <f t="array" ref="T58">IF(_xlfn.SWITCH(TRUE,COLUMN()-COLUMN($J$5)-$G58&lt;0,FALSE,MOD(COLUMN()-COLUMN($J$5)-$G58,$I58)=0,TRUE,FALSE),$J58*T$2,0)</f>
        <v>0</v>
      </c>
      <c r="U58" s="126">
        <f t="array" ref="U58">IF(_xlfn.SWITCH(TRUE,COLUMN()-COLUMN($J$5)-$G58&lt;0,FALSE,MOD(COLUMN()-COLUMN($J$5)-$G58,$I58)=0,TRUE,FALSE),$J58*U$2,0)</f>
        <v>0</v>
      </c>
      <c r="V58" s="126">
        <f t="array" ref="V58">IF(_xlfn.SWITCH(TRUE,COLUMN()-COLUMN($J$5)-$G58&lt;0,FALSE,MOD(COLUMN()-COLUMN($J$5)-$G58,$I58)=0,TRUE,FALSE),$J58*V$2,0)</f>
        <v>0</v>
      </c>
      <c r="W58" s="126">
        <f t="array" ref="W58">IF(_xlfn.SWITCH(TRUE,COLUMN()-COLUMN($J$5)-$G58&lt;0,FALSE,MOD(COLUMN()-COLUMN($J$5)-$G58,$I58)=0,TRUE,FALSE),$J58*W$2,0)</f>
        <v>0</v>
      </c>
      <c r="X58" s="126">
        <f t="array" ref="X58">IF(_xlfn.SWITCH(TRUE,COLUMN()-COLUMN($J$5)-$G58&lt;0,FALSE,MOD(COLUMN()-COLUMN($J$5)-$G58,$I58)=0,TRUE,FALSE),$J58*X$2,0)</f>
        <v>0</v>
      </c>
      <c r="Y58" s="126">
        <f t="array" ref="Y58">IF(_xlfn.SWITCH(TRUE,COLUMN()-COLUMN($J$5)-$G58&lt;0,FALSE,MOD(COLUMN()-COLUMN($J$5)-$G58,$I58)=0,TRUE,FALSE),$J58*Y$2,0)</f>
        <v>0</v>
      </c>
      <c r="Z58" s="126">
        <f t="array" ref="Z58">IF(_xlfn.SWITCH(TRUE,COLUMN()-COLUMN($J$5)-$G58&lt;0,FALSE,MOD(COLUMN()-COLUMN($J$5)-$G58,$I58)=0,TRUE,FALSE),$J58*Z$2,0)</f>
        <v>0</v>
      </c>
      <c r="AA58" s="126">
        <f t="array" ref="AA58">IF(_xlfn.SWITCH(TRUE,COLUMN()-COLUMN($J$5)-$G58&lt;0,FALSE,MOD(COLUMN()-COLUMN($J$5)-$G58,$I58)=0,TRUE,FALSE),$J58*AA$2,0)</f>
        <v>0</v>
      </c>
      <c r="AB58" s="126">
        <f t="array" ref="AB58">IF(_xlfn.SWITCH(TRUE,COLUMN()-COLUMN($J$5)-$G58&lt;0,FALSE,MOD(COLUMN()-COLUMN($J$5)-$G58,$I58)=0,TRUE,FALSE),$J58*AB$2,0)</f>
        <v>0</v>
      </c>
      <c r="AC58" s="126">
        <f t="array" ref="AC58">IF(_xlfn.SWITCH(TRUE,COLUMN()-COLUMN($J$5)-$G58&lt;0,FALSE,MOD(COLUMN()-COLUMN($J$5)-$G58,$I58)=0,TRUE,FALSE),$J58*AC$2,0)</f>
        <v>0</v>
      </c>
      <c r="AD58" s="126">
        <f t="array" ref="AD58">IF(_xlfn.SWITCH(TRUE,COLUMN()-COLUMN($J$5)-$G58&lt;0,FALSE,MOD(COLUMN()-COLUMN($J$5)-$G58,$I58)=0,TRUE,FALSE),$J58*AD$2,0)</f>
        <v>8943795.1487492919</v>
      </c>
      <c r="AE58" s="127">
        <f t="shared" si="3"/>
        <v>14684476.920042826</v>
      </c>
    </row>
    <row r="59" spans="1:31" s="128" customFormat="1" ht="45" outlineLevel="2">
      <c r="A59" s="122" t="s">
        <v>943</v>
      </c>
      <c r="B59" s="141" t="s">
        <v>1190</v>
      </c>
      <c r="C59" s="252" t="s">
        <v>9</v>
      </c>
      <c r="D59" s="252" t="s">
        <v>1113</v>
      </c>
      <c r="E59" s="470" t="s">
        <v>1191</v>
      </c>
      <c r="F59" s="468" t="s">
        <v>984</v>
      </c>
      <c r="G59" s="122">
        <f t="shared" si="2"/>
        <v>5</v>
      </c>
      <c r="H59" s="468">
        <v>2029</v>
      </c>
      <c r="I59" s="468">
        <v>15</v>
      </c>
      <c r="J59" s="415">
        <f>Costs!P57</f>
        <v>2893320</v>
      </c>
      <c r="K59" s="419">
        <f t="array" ref="K59">IF(_xlfn.SWITCH(TRUE,COLUMN()-COLUMN($J$5)-$G59&lt;0,FALSE,MOD(COLUMN()-COLUMN($J$5)-$G59,$I59)=0,TRUE,FALSE),$J59*K$2,0)</f>
        <v>0</v>
      </c>
      <c r="L59" s="126">
        <f t="array" ref="L59">IF(_xlfn.SWITCH(TRUE,COLUMN()-COLUMN($J$5)-$G59&lt;0,FALSE,MOD(COLUMN()-COLUMN($J$5)-$G59,$I59)=0,TRUE,FALSE),$J59*L$2,0)</f>
        <v>0</v>
      </c>
      <c r="M59" s="126">
        <f t="array" ref="M59">IF(_xlfn.SWITCH(TRUE,COLUMN()-COLUMN($J$5)-$G59&lt;0,FALSE,MOD(COLUMN()-COLUMN($J$5)-$G59,$I59)=0,TRUE,FALSE),$J59*M$2,0)</f>
        <v>0</v>
      </c>
      <c r="N59" s="126">
        <f t="array" ref="N59">IF(_xlfn.SWITCH(TRUE,COLUMN()-COLUMN($J$5)-$G59&lt;0,FALSE,MOD(COLUMN()-COLUMN($J$5)-$G59,$I59)=0,TRUE,FALSE),$J59*N$2,0)</f>
        <v>0</v>
      </c>
      <c r="O59" s="126">
        <f t="array" ref="O59">IF(_xlfn.SWITCH(TRUE,COLUMN()-COLUMN($J$5)-$G59&lt;0,FALSE,MOD(COLUMN()-COLUMN($J$5)-$G59,$I59)=0,TRUE,FALSE),$J59*O$2,0)</f>
        <v>3370433.1504044221</v>
      </c>
      <c r="P59" s="126">
        <f t="array" ref="P59">IF(_xlfn.SWITCH(TRUE,COLUMN()-COLUMN($J$5)-$G59&lt;0,FALSE,MOD(COLUMN()-COLUMN($J$5)-$G59,$I59)=0,TRUE,FALSE),$J59*P$2,0)</f>
        <v>0</v>
      </c>
      <c r="Q59" s="126">
        <f t="array" ref="Q59">IF(_xlfn.SWITCH(TRUE,COLUMN()-COLUMN($J$5)-$G59&lt;0,FALSE,MOD(COLUMN()-COLUMN($J$5)-$G59,$I59)=0,TRUE,FALSE),$J59*Q$2,0)</f>
        <v>0</v>
      </c>
      <c r="R59" s="126">
        <f t="array" ref="R59">IF(_xlfn.SWITCH(TRUE,COLUMN()-COLUMN($J$5)-$G59&lt;0,FALSE,MOD(COLUMN()-COLUMN($J$5)-$G59,$I59)=0,TRUE,FALSE),$J59*R$2,0)</f>
        <v>0</v>
      </c>
      <c r="S59" s="126">
        <f t="array" ref="S59">IF(_xlfn.SWITCH(TRUE,COLUMN()-COLUMN($J$5)-$G59&lt;0,FALSE,MOD(COLUMN()-COLUMN($J$5)-$G59,$I59)=0,TRUE,FALSE),$J59*S$2,0)</f>
        <v>0</v>
      </c>
      <c r="T59" s="126">
        <f t="array" ref="T59">IF(_xlfn.SWITCH(TRUE,COLUMN()-COLUMN($J$5)-$G59&lt;0,FALSE,MOD(COLUMN()-COLUMN($J$5)-$G59,$I59)=0,TRUE,FALSE),$J59*T$2,0)</f>
        <v>0</v>
      </c>
      <c r="U59" s="126">
        <f t="array" ref="U59">IF(_xlfn.SWITCH(TRUE,COLUMN()-COLUMN($J$5)-$G59&lt;0,FALSE,MOD(COLUMN()-COLUMN($J$5)-$G59,$I59)=0,TRUE,FALSE),$J59*U$2,0)</f>
        <v>0</v>
      </c>
      <c r="V59" s="126">
        <f t="array" ref="V59">IF(_xlfn.SWITCH(TRUE,COLUMN()-COLUMN($J$5)-$G59&lt;0,FALSE,MOD(COLUMN()-COLUMN($J$5)-$G59,$I59)=0,TRUE,FALSE),$J59*V$2,0)</f>
        <v>0</v>
      </c>
      <c r="W59" s="126">
        <f t="array" ref="W59">IF(_xlfn.SWITCH(TRUE,COLUMN()-COLUMN($J$5)-$G59&lt;0,FALSE,MOD(COLUMN()-COLUMN($J$5)-$G59,$I59)=0,TRUE,FALSE),$J59*W$2,0)</f>
        <v>0</v>
      </c>
      <c r="X59" s="126">
        <f t="array" ref="X59">IF(_xlfn.SWITCH(TRUE,COLUMN()-COLUMN($J$5)-$G59&lt;0,FALSE,MOD(COLUMN()-COLUMN($J$5)-$G59,$I59)=0,TRUE,FALSE),$J59*X$2,0)</f>
        <v>0</v>
      </c>
      <c r="Y59" s="126">
        <f t="array" ref="Y59">IF(_xlfn.SWITCH(TRUE,COLUMN()-COLUMN($J$5)-$G59&lt;0,FALSE,MOD(COLUMN()-COLUMN($J$5)-$G59,$I59)=0,TRUE,FALSE),$J59*Y$2,0)</f>
        <v>0</v>
      </c>
      <c r="Z59" s="126">
        <f t="array" ref="Z59">IF(_xlfn.SWITCH(TRUE,COLUMN()-COLUMN($J$5)-$G59&lt;0,FALSE,MOD(COLUMN()-COLUMN($J$5)-$G59,$I59)=0,TRUE,FALSE),$J59*Z$2,0)</f>
        <v>0</v>
      </c>
      <c r="AA59" s="126">
        <f t="array" ref="AA59">IF(_xlfn.SWITCH(TRUE,COLUMN()-COLUMN($J$5)-$G59&lt;0,FALSE,MOD(COLUMN()-COLUMN($J$5)-$G59,$I59)=0,TRUE,FALSE),$J59*AA$2,0)</f>
        <v>0</v>
      </c>
      <c r="AB59" s="126">
        <f t="array" ref="AB59">IF(_xlfn.SWITCH(TRUE,COLUMN()-COLUMN($J$5)-$G59&lt;0,FALSE,MOD(COLUMN()-COLUMN($J$5)-$G59,$I59)=0,TRUE,FALSE),$J59*AB$2,0)</f>
        <v>0</v>
      </c>
      <c r="AC59" s="126">
        <f t="array" ref="AC59">IF(_xlfn.SWITCH(TRUE,COLUMN()-COLUMN($J$5)-$G59&lt;0,FALSE,MOD(COLUMN()-COLUMN($J$5)-$G59,$I59)=0,TRUE,FALSE),$J59*AC$2,0)</f>
        <v>0</v>
      </c>
      <c r="AD59" s="126">
        <f t="array" ref="AD59">IF(_xlfn.SWITCH(TRUE,COLUMN()-COLUMN($J$5)-$G59&lt;0,FALSE,MOD(COLUMN()-COLUMN($J$5)-$G59,$I59)=0,TRUE,FALSE),$J59*AD$2,0)</f>
        <v>5251025.0281611551</v>
      </c>
      <c r="AE59" s="127">
        <f t="shared" si="3"/>
        <v>8621458.1785655767</v>
      </c>
    </row>
    <row r="60" spans="1:31" s="128" customFormat="1" ht="15" outlineLevel="2">
      <c r="A60" s="122" t="s">
        <v>943</v>
      </c>
      <c r="B60" s="141" t="s">
        <v>1190</v>
      </c>
      <c r="C60" s="252" t="s">
        <v>9</v>
      </c>
      <c r="D60" s="252" t="s">
        <v>1192</v>
      </c>
      <c r="E60" s="470" t="s">
        <v>1140</v>
      </c>
      <c r="F60" s="468" t="s">
        <v>984</v>
      </c>
      <c r="G60" s="122">
        <f t="shared" si="2"/>
        <v>5</v>
      </c>
      <c r="H60" s="468">
        <v>2029</v>
      </c>
      <c r="I60" s="468">
        <v>10</v>
      </c>
      <c r="J60" s="415">
        <f>Costs!P58</f>
        <v>40500</v>
      </c>
      <c r="K60" s="419">
        <f t="array" ref="K60">IF(_xlfn.SWITCH(TRUE,COLUMN()-COLUMN($J$5)-$G60&lt;0,FALSE,MOD(COLUMN()-COLUMN($J$5)-$G60,$I60)=0,TRUE,FALSE),$J60*K$2,0)</f>
        <v>0</v>
      </c>
      <c r="L60" s="126">
        <f t="array" ref="L60">IF(_xlfn.SWITCH(TRUE,COLUMN()-COLUMN($J$5)-$G60&lt;0,FALSE,MOD(COLUMN()-COLUMN($J$5)-$G60,$I60)=0,TRUE,FALSE),$J60*L$2,0)</f>
        <v>0</v>
      </c>
      <c r="M60" s="126">
        <f t="array" ref="M60">IF(_xlfn.SWITCH(TRUE,COLUMN()-COLUMN($J$5)-$G60&lt;0,FALSE,MOD(COLUMN()-COLUMN($J$5)-$G60,$I60)=0,TRUE,FALSE),$J60*M$2,0)</f>
        <v>0</v>
      </c>
      <c r="N60" s="126">
        <f t="array" ref="N60">IF(_xlfn.SWITCH(TRUE,COLUMN()-COLUMN($J$5)-$G60&lt;0,FALSE,MOD(COLUMN()-COLUMN($J$5)-$G60,$I60)=0,TRUE,FALSE),$J60*N$2,0)</f>
        <v>0</v>
      </c>
      <c r="O60" s="126">
        <f t="array" ref="O60">IF(_xlfn.SWITCH(TRUE,COLUMN()-COLUMN($J$5)-$G60&lt;0,FALSE,MOD(COLUMN()-COLUMN($J$5)-$G60,$I60)=0,TRUE,FALSE),$J60*O$2,0)</f>
        <v>47178.515543175003</v>
      </c>
      <c r="P60" s="126">
        <f t="array" ref="P60">IF(_xlfn.SWITCH(TRUE,COLUMN()-COLUMN($J$5)-$G60&lt;0,FALSE,MOD(COLUMN()-COLUMN($J$5)-$G60,$I60)=0,TRUE,FALSE),$J60*P$2,0)</f>
        <v>0</v>
      </c>
      <c r="Q60" s="126">
        <f t="array" ref="Q60">IF(_xlfn.SWITCH(TRUE,COLUMN()-COLUMN($J$5)-$G60&lt;0,FALSE,MOD(COLUMN()-COLUMN($J$5)-$G60,$I60)=0,TRUE,FALSE),$J60*Q$2,0)</f>
        <v>0</v>
      </c>
      <c r="R60" s="126">
        <f t="array" ref="R60">IF(_xlfn.SWITCH(TRUE,COLUMN()-COLUMN($J$5)-$G60&lt;0,FALSE,MOD(COLUMN()-COLUMN($J$5)-$G60,$I60)=0,TRUE,FALSE),$J60*R$2,0)</f>
        <v>0</v>
      </c>
      <c r="S60" s="126">
        <f t="array" ref="S60">IF(_xlfn.SWITCH(TRUE,COLUMN()-COLUMN($J$5)-$G60&lt;0,FALSE,MOD(COLUMN()-COLUMN($J$5)-$G60,$I60)=0,TRUE,FALSE),$J60*S$2,0)</f>
        <v>0</v>
      </c>
      <c r="T60" s="126">
        <f t="array" ref="T60">IF(_xlfn.SWITCH(TRUE,COLUMN()-COLUMN($J$5)-$G60&lt;0,FALSE,MOD(COLUMN()-COLUMN($J$5)-$G60,$I60)=0,TRUE,FALSE),$J60*T$2,0)</f>
        <v>0</v>
      </c>
      <c r="U60" s="126">
        <f t="array" ref="U60">IF(_xlfn.SWITCH(TRUE,COLUMN()-COLUMN($J$5)-$G60&lt;0,FALSE,MOD(COLUMN()-COLUMN($J$5)-$G60,$I60)=0,TRUE,FALSE),$J60*U$2,0)</f>
        <v>0</v>
      </c>
      <c r="V60" s="126">
        <f t="array" ref="V60">IF(_xlfn.SWITCH(TRUE,COLUMN()-COLUMN($J$5)-$G60&lt;0,FALSE,MOD(COLUMN()-COLUMN($J$5)-$G60,$I60)=0,TRUE,FALSE),$J60*V$2,0)</f>
        <v>0</v>
      </c>
      <c r="W60" s="126">
        <f t="array" ref="W60">IF(_xlfn.SWITCH(TRUE,COLUMN()-COLUMN($J$5)-$G60&lt;0,FALSE,MOD(COLUMN()-COLUMN($J$5)-$G60,$I60)=0,TRUE,FALSE),$J60*W$2,0)</f>
        <v>0</v>
      </c>
      <c r="X60" s="126">
        <f t="array" ref="X60">IF(_xlfn.SWITCH(TRUE,COLUMN()-COLUMN($J$5)-$G60&lt;0,FALSE,MOD(COLUMN()-COLUMN($J$5)-$G60,$I60)=0,TRUE,FALSE),$J60*X$2,0)</f>
        <v>0</v>
      </c>
      <c r="Y60" s="126">
        <f t="array" ref="Y60">IF(_xlfn.SWITCH(TRUE,COLUMN()-COLUMN($J$5)-$G60&lt;0,FALSE,MOD(COLUMN()-COLUMN($J$5)-$G60,$I60)=0,TRUE,FALSE),$J60*Y$2,0)</f>
        <v>63403.97979161414</v>
      </c>
      <c r="Z60" s="126">
        <f t="array" ref="Z60">IF(_xlfn.SWITCH(TRUE,COLUMN()-COLUMN($J$5)-$G60&lt;0,FALSE,MOD(COLUMN()-COLUMN($J$5)-$G60,$I60)=0,TRUE,FALSE),$J60*Z$2,0)</f>
        <v>0</v>
      </c>
      <c r="AA60" s="126">
        <f t="array" ref="AA60">IF(_xlfn.SWITCH(TRUE,COLUMN()-COLUMN($J$5)-$G60&lt;0,FALSE,MOD(COLUMN()-COLUMN($J$5)-$G60,$I60)=0,TRUE,FALSE),$J60*AA$2,0)</f>
        <v>0</v>
      </c>
      <c r="AB60" s="126">
        <f t="array" ref="AB60">IF(_xlfn.SWITCH(TRUE,COLUMN()-COLUMN($J$5)-$G60&lt;0,FALSE,MOD(COLUMN()-COLUMN($J$5)-$G60,$I60)=0,TRUE,FALSE),$J60*AB$2,0)</f>
        <v>0</v>
      </c>
      <c r="AC60" s="126">
        <f t="array" ref="AC60">IF(_xlfn.SWITCH(TRUE,COLUMN()-COLUMN($J$5)-$G60&lt;0,FALSE,MOD(COLUMN()-COLUMN($J$5)-$G60,$I60)=0,TRUE,FALSE),$J60*AC$2,0)</f>
        <v>0</v>
      </c>
      <c r="AD60" s="126">
        <f t="array" ref="AD60">IF(_xlfn.SWITCH(TRUE,COLUMN()-COLUMN($J$5)-$G60&lt;0,FALSE,MOD(COLUMN()-COLUMN($J$5)-$G60,$I60)=0,TRUE,FALSE),$J60*AD$2,0)</f>
        <v>0</v>
      </c>
      <c r="AE60" s="127">
        <f t="shared" si="3"/>
        <v>110582.49533478914</v>
      </c>
    </row>
    <row r="61" spans="1:31" s="128" customFormat="1" ht="45" outlineLevel="2">
      <c r="A61" s="122" t="s">
        <v>943</v>
      </c>
      <c r="B61" s="141" t="s">
        <v>1193</v>
      </c>
      <c r="C61" s="252" t="s">
        <v>9</v>
      </c>
      <c r="D61" s="252" t="s">
        <v>1113</v>
      </c>
      <c r="E61" s="470" t="s">
        <v>1191</v>
      </c>
      <c r="F61" s="468" t="s">
        <v>984</v>
      </c>
      <c r="G61" s="122">
        <f t="shared" si="2"/>
        <v>5</v>
      </c>
      <c r="H61" s="468">
        <v>2029</v>
      </c>
      <c r="I61" s="468">
        <v>10</v>
      </c>
      <c r="J61" s="415">
        <f>Costs!P59</f>
        <v>466560.00000000006</v>
      </c>
      <c r="K61" s="419">
        <f t="array" ref="K61">IF(_xlfn.SWITCH(TRUE,COLUMN()-COLUMN($J$5)-$G61&lt;0,FALSE,MOD(COLUMN()-COLUMN($J$5)-$G61,$I61)=0,TRUE,FALSE),$J61*K$2,0)</f>
        <v>0</v>
      </c>
      <c r="L61" s="126">
        <f t="array" ref="L61">IF(_xlfn.SWITCH(TRUE,COLUMN()-COLUMN($J$5)-$G61&lt;0,FALSE,MOD(COLUMN()-COLUMN($J$5)-$G61,$I61)=0,TRUE,FALSE),$J61*L$2,0)</f>
        <v>0</v>
      </c>
      <c r="M61" s="126">
        <f t="array" ref="M61">IF(_xlfn.SWITCH(TRUE,COLUMN()-COLUMN($J$5)-$G61&lt;0,FALSE,MOD(COLUMN()-COLUMN($J$5)-$G61,$I61)=0,TRUE,FALSE),$J61*M$2,0)</f>
        <v>0</v>
      </c>
      <c r="N61" s="126">
        <f t="array" ref="N61">IF(_xlfn.SWITCH(TRUE,COLUMN()-COLUMN($J$5)-$G61&lt;0,FALSE,MOD(COLUMN()-COLUMN($J$5)-$G61,$I61)=0,TRUE,FALSE),$J61*N$2,0)</f>
        <v>0</v>
      </c>
      <c r="O61" s="126">
        <f t="array" ref="O61">IF(_xlfn.SWITCH(TRUE,COLUMN()-COLUMN($J$5)-$G61&lt;0,FALSE,MOD(COLUMN()-COLUMN($J$5)-$G61,$I61)=0,TRUE,FALSE),$J61*O$2,0)</f>
        <v>543496.49905737606</v>
      </c>
      <c r="P61" s="126">
        <f t="array" ref="P61">IF(_xlfn.SWITCH(TRUE,COLUMN()-COLUMN($J$5)-$G61&lt;0,FALSE,MOD(COLUMN()-COLUMN($J$5)-$G61,$I61)=0,TRUE,FALSE),$J61*P$2,0)</f>
        <v>0</v>
      </c>
      <c r="Q61" s="126">
        <f t="array" ref="Q61">IF(_xlfn.SWITCH(TRUE,COLUMN()-COLUMN($J$5)-$G61&lt;0,FALSE,MOD(COLUMN()-COLUMN($J$5)-$G61,$I61)=0,TRUE,FALSE),$J61*Q$2,0)</f>
        <v>0</v>
      </c>
      <c r="R61" s="126">
        <f t="array" ref="R61">IF(_xlfn.SWITCH(TRUE,COLUMN()-COLUMN($J$5)-$G61&lt;0,FALSE,MOD(COLUMN()-COLUMN($J$5)-$G61,$I61)=0,TRUE,FALSE),$J61*R$2,0)</f>
        <v>0</v>
      </c>
      <c r="S61" s="126">
        <f t="array" ref="S61">IF(_xlfn.SWITCH(TRUE,COLUMN()-COLUMN($J$5)-$G61&lt;0,FALSE,MOD(COLUMN()-COLUMN($J$5)-$G61,$I61)=0,TRUE,FALSE),$J61*S$2,0)</f>
        <v>0</v>
      </c>
      <c r="T61" s="126">
        <f t="array" ref="T61">IF(_xlfn.SWITCH(TRUE,COLUMN()-COLUMN($J$5)-$G61&lt;0,FALSE,MOD(COLUMN()-COLUMN($J$5)-$G61,$I61)=0,TRUE,FALSE),$J61*T$2,0)</f>
        <v>0</v>
      </c>
      <c r="U61" s="126">
        <f t="array" ref="U61">IF(_xlfn.SWITCH(TRUE,COLUMN()-COLUMN($J$5)-$G61&lt;0,FALSE,MOD(COLUMN()-COLUMN($J$5)-$G61,$I61)=0,TRUE,FALSE),$J61*U$2,0)</f>
        <v>0</v>
      </c>
      <c r="V61" s="126">
        <f t="array" ref="V61">IF(_xlfn.SWITCH(TRUE,COLUMN()-COLUMN($J$5)-$G61&lt;0,FALSE,MOD(COLUMN()-COLUMN($J$5)-$G61,$I61)=0,TRUE,FALSE),$J61*V$2,0)</f>
        <v>0</v>
      </c>
      <c r="W61" s="126">
        <f t="array" ref="W61">IF(_xlfn.SWITCH(TRUE,COLUMN()-COLUMN($J$5)-$G61&lt;0,FALSE,MOD(COLUMN()-COLUMN($J$5)-$G61,$I61)=0,TRUE,FALSE),$J61*W$2,0)</f>
        <v>0</v>
      </c>
      <c r="X61" s="126">
        <f t="array" ref="X61">IF(_xlfn.SWITCH(TRUE,COLUMN()-COLUMN($J$5)-$G61&lt;0,FALSE,MOD(COLUMN()-COLUMN($J$5)-$G61,$I61)=0,TRUE,FALSE),$J61*X$2,0)</f>
        <v>0</v>
      </c>
      <c r="Y61" s="126">
        <f t="array" ref="Y61">IF(_xlfn.SWITCH(TRUE,COLUMN()-COLUMN($J$5)-$G61&lt;0,FALSE,MOD(COLUMN()-COLUMN($J$5)-$G61,$I61)=0,TRUE,FALSE),$J61*Y$2,0)</f>
        <v>730413.84719939495</v>
      </c>
      <c r="Z61" s="126">
        <f t="array" ref="Z61">IF(_xlfn.SWITCH(TRUE,COLUMN()-COLUMN($J$5)-$G61&lt;0,FALSE,MOD(COLUMN()-COLUMN($J$5)-$G61,$I61)=0,TRUE,FALSE),$J61*Z$2,0)</f>
        <v>0</v>
      </c>
      <c r="AA61" s="126">
        <f t="array" ref="AA61">IF(_xlfn.SWITCH(TRUE,COLUMN()-COLUMN($J$5)-$G61&lt;0,FALSE,MOD(COLUMN()-COLUMN($J$5)-$G61,$I61)=0,TRUE,FALSE),$J61*AA$2,0)</f>
        <v>0</v>
      </c>
      <c r="AB61" s="126">
        <f t="array" ref="AB61">IF(_xlfn.SWITCH(TRUE,COLUMN()-COLUMN($J$5)-$G61&lt;0,FALSE,MOD(COLUMN()-COLUMN($J$5)-$G61,$I61)=0,TRUE,FALSE),$J61*AB$2,0)</f>
        <v>0</v>
      </c>
      <c r="AC61" s="126">
        <f t="array" ref="AC61">IF(_xlfn.SWITCH(TRUE,COLUMN()-COLUMN($J$5)-$G61&lt;0,FALSE,MOD(COLUMN()-COLUMN($J$5)-$G61,$I61)=0,TRUE,FALSE),$J61*AC$2,0)</f>
        <v>0</v>
      </c>
      <c r="AD61" s="126">
        <f t="array" ref="AD61">IF(_xlfn.SWITCH(TRUE,COLUMN()-COLUMN($J$5)-$G61&lt;0,FALSE,MOD(COLUMN()-COLUMN($J$5)-$G61,$I61)=0,TRUE,FALSE),$J61*AD$2,0)</f>
        <v>0</v>
      </c>
      <c r="AE61" s="127">
        <f t="shared" si="3"/>
        <v>1273910.3462567711</v>
      </c>
    </row>
    <row r="62" spans="1:31" s="128" customFormat="1" ht="15" outlineLevel="2">
      <c r="A62" s="122" t="s">
        <v>943</v>
      </c>
      <c r="B62" s="141" t="s">
        <v>1194</v>
      </c>
      <c r="C62" s="252" t="s">
        <v>9</v>
      </c>
      <c r="D62" s="252" t="s">
        <v>1113</v>
      </c>
      <c r="E62" s="470" t="s">
        <v>1195</v>
      </c>
      <c r="F62" s="468" t="s">
        <v>984</v>
      </c>
      <c r="G62" s="122">
        <f t="shared" si="2"/>
        <v>5</v>
      </c>
      <c r="H62" s="468">
        <v>2029</v>
      </c>
      <c r="I62" s="468">
        <v>15</v>
      </c>
      <c r="J62" s="415">
        <f>Costs!P60</f>
        <v>93028.5</v>
      </c>
      <c r="K62" s="419">
        <f t="array" ref="K62">IF(_xlfn.SWITCH(TRUE,COLUMN()-COLUMN($J$5)-$G62&lt;0,FALSE,MOD(COLUMN()-COLUMN($J$5)-$G62,$I62)=0,TRUE,FALSE),$J62*K$2,0)</f>
        <v>0</v>
      </c>
      <c r="L62" s="126">
        <f t="array" ref="L62">IF(_xlfn.SWITCH(TRUE,COLUMN()-COLUMN($J$5)-$G62&lt;0,FALSE,MOD(COLUMN()-COLUMN($J$5)-$G62,$I62)=0,TRUE,FALSE),$J62*L$2,0)</f>
        <v>0</v>
      </c>
      <c r="M62" s="126">
        <f t="array" ref="M62">IF(_xlfn.SWITCH(TRUE,COLUMN()-COLUMN($J$5)-$G62&lt;0,FALSE,MOD(COLUMN()-COLUMN($J$5)-$G62,$I62)=0,TRUE,FALSE),$J62*M$2,0)</f>
        <v>0</v>
      </c>
      <c r="N62" s="126">
        <f t="array" ref="N62">IF(_xlfn.SWITCH(TRUE,COLUMN()-COLUMN($J$5)-$G62&lt;0,FALSE,MOD(COLUMN()-COLUMN($J$5)-$G62,$I62)=0,TRUE,FALSE),$J62*N$2,0)</f>
        <v>0</v>
      </c>
      <c r="O62" s="126">
        <f t="array" ref="O62">IF(_xlfn.SWITCH(TRUE,COLUMN()-COLUMN($J$5)-$G62&lt;0,FALSE,MOD(COLUMN()-COLUMN($J$5)-$G62,$I62)=0,TRUE,FALSE),$J62*O$2,0)</f>
        <v>108369.05020267298</v>
      </c>
      <c r="P62" s="126">
        <f t="array" ref="P62">IF(_xlfn.SWITCH(TRUE,COLUMN()-COLUMN($J$5)-$G62&lt;0,FALSE,MOD(COLUMN()-COLUMN($J$5)-$G62,$I62)=0,TRUE,FALSE),$J62*P$2,0)</f>
        <v>0</v>
      </c>
      <c r="Q62" s="126">
        <f t="array" ref="Q62">IF(_xlfn.SWITCH(TRUE,COLUMN()-COLUMN($J$5)-$G62&lt;0,FALSE,MOD(COLUMN()-COLUMN($J$5)-$G62,$I62)=0,TRUE,FALSE),$J62*Q$2,0)</f>
        <v>0</v>
      </c>
      <c r="R62" s="126">
        <f t="array" ref="R62">IF(_xlfn.SWITCH(TRUE,COLUMN()-COLUMN($J$5)-$G62&lt;0,FALSE,MOD(COLUMN()-COLUMN($J$5)-$G62,$I62)=0,TRUE,FALSE),$J62*R$2,0)</f>
        <v>0</v>
      </c>
      <c r="S62" s="126">
        <f t="array" ref="S62">IF(_xlfn.SWITCH(TRUE,COLUMN()-COLUMN($J$5)-$G62&lt;0,FALSE,MOD(COLUMN()-COLUMN($J$5)-$G62,$I62)=0,TRUE,FALSE),$J62*S$2,0)</f>
        <v>0</v>
      </c>
      <c r="T62" s="126">
        <f t="array" ref="T62">IF(_xlfn.SWITCH(TRUE,COLUMN()-COLUMN($J$5)-$G62&lt;0,FALSE,MOD(COLUMN()-COLUMN($J$5)-$G62,$I62)=0,TRUE,FALSE),$J62*T$2,0)</f>
        <v>0</v>
      </c>
      <c r="U62" s="126">
        <f t="array" ref="U62">IF(_xlfn.SWITCH(TRUE,COLUMN()-COLUMN($J$5)-$G62&lt;0,FALSE,MOD(COLUMN()-COLUMN($J$5)-$G62,$I62)=0,TRUE,FALSE),$J62*U$2,0)</f>
        <v>0</v>
      </c>
      <c r="V62" s="126">
        <f t="array" ref="V62">IF(_xlfn.SWITCH(TRUE,COLUMN()-COLUMN($J$5)-$G62&lt;0,FALSE,MOD(COLUMN()-COLUMN($J$5)-$G62,$I62)=0,TRUE,FALSE),$J62*V$2,0)</f>
        <v>0</v>
      </c>
      <c r="W62" s="126">
        <f t="array" ref="W62">IF(_xlfn.SWITCH(TRUE,COLUMN()-COLUMN($J$5)-$G62&lt;0,FALSE,MOD(COLUMN()-COLUMN($J$5)-$G62,$I62)=0,TRUE,FALSE),$J62*W$2,0)</f>
        <v>0</v>
      </c>
      <c r="X62" s="126">
        <f t="array" ref="X62">IF(_xlfn.SWITCH(TRUE,COLUMN()-COLUMN($J$5)-$G62&lt;0,FALSE,MOD(COLUMN()-COLUMN($J$5)-$G62,$I62)=0,TRUE,FALSE),$J62*X$2,0)</f>
        <v>0</v>
      </c>
      <c r="Y62" s="126">
        <f t="array" ref="Y62">IF(_xlfn.SWITCH(TRUE,COLUMN()-COLUMN($J$5)-$G62&lt;0,FALSE,MOD(COLUMN()-COLUMN($J$5)-$G62,$I62)=0,TRUE,FALSE),$J62*Y$2,0)</f>
        <v>0</v>
      </c>
      <c r="Z62" s="126">
        <f t="array" ref="Z62">IF(_xlfn.SWITCH(TRUE,COLUMN()-COLUMN($J$5)-$G62&lt;0,FALSE,MOD(COLUMN()-COLUMN($J$5)-$G62,$I62)=0,TRUE,FALSE),$J62*Z$2,0)</f>
        <v>0</v>
      </c>
      <c r="AA62" s="126">
        <f t="array" ref="AA62">IF(_xlfn.SWITCH(TRUE,COLUMN()-COLUMN($J$5)-$G62&lt;0,FALSE,MOD(COLUMN()-COLUMN($J$5)-$G62,$I62)=0,TRUE,FALSE),$J62*AA$2,0)</f>
        <v>0</v>
      </c>
      <c r="AB62" s="126">
        <f t="array" ref="AB62">IF(_xlfn.SWITCH(TRUE,COLUMN()-COLUMN($J$5)-$G62&lt;0,FALSE,MOD(COLUMN()-COLUMN($J$5)-$G62,$I62)=0,TRUE,FALSE),$J62*AB$2,0)</f>
        <v>0</v>
      </c>
      <c r="AC62" s="126">
        <f t="array" ref="AC62">IF(_xlfn.SWITCH(TRUE,COLUMN()-COLUMN($J$5)-$G62&lt;0,FALSE,MOD(COLUMN()-COLUMN($J$5)-$G62,$I62)=0,TRUE,FALSE),$J62*AC$2,0)</f>
        <v>0</v>
      </c>
      <c r="AD62" s="126">
        <f t="array" ref="AD62">IF(_xlfn.SWITCH(TRUE,COLUMN()-COLUMN($J$5)-$G62&lt;0,FALSE,MOD(COLUMN()-COLUMN($J$5)-$G62,$I62)=0,TRUE,FALSE),$J62*AD$2,0)</f>
        <v>168835.44918373704</v>
      </c>
      <c r="AE62" s="127">
        <f t="shared" si="3"/>
        <v>277204.49938641</v>
      </c>
    </row>
    <row r="63" spans="1:31" s="128" customFormat="1" ht="45" outlineLevel="2">
      <c r="A63" s="122" t="s">
        <v>943</v>
      </c>
      <c r="B63" s="141" t="s">
        <v>1367</v>
      </c>
      <c r="C63" s="252" t="s">
        <v>9</v>
      </c>
      <c r="D63" s="252" t="s">
        <v>1196</v>
      </c>
      <c r="E63" s="470" t="s">
        <v>1197</v>
      </c>
      <c r="F63" s="468" t="s">
        <v>984</v>
      </c>
      <c r="G63" s="122">
        <f t="shared" si="2"/>
        <v>5</v>
      </c>
      <c r="H63" s="468">
        <v>2029</v>
      </c>
      <c r="I63" s="468">
        <v>15</v>
      </c>
      <c r="J63" s="415">
        <f>Costs!P61</f>
        <v>503820.00000000006</v>
      </c>
      <c r="K63" s="419">
        <f t="array" ref="K63">IF(_xlfn.SWITCH(TRUE,COLUMN()-COLUMN($J$5)-$G63&lt;0,FALSE,MOD(COLUMN()-COLUMN($J$5)-$G63,$I63)=0,TRUE,FALSE),$J63*K$2,0)</f>
        <v>0</v>
      </c>
      <c r="L63" s="126">
        <f t="array" ref="L63">IF(_xlfn.SWITCH(TRUE,COLUMN()-COLUMN($J$5)-$G63&lt;0,FALSE,MOD(COLUMN()-COLUMN($J$5)-$G63,$I63)=0,TRUE,FALSE),$J63*L$2,0)</f>
        <v>0</v>
      </c>
      <c r="M63" s="126">
        <f t="array" ref="M63">IF(_xlfn.SWITCH(TRUE,COLUMN()-COLUMN($J$5)-$G63&lt;0,FALSE,MOD(COLUMN()-COLUMN($J$5)-$G63,$I63)=0,TRUE,FALSE),$J63*M$2,0)</f>
        <v>0</v>
      </c>
      <c r="N63" s="126">
        <f t="array" ref="N63">IF(_xlfn.SWITCH(TRUE,COLUMN()-COLUMN($J$5)-$G63&lt;0,FALSE,MOD(COLUMN()-COLUMN($J$5)-$G63,$I63)=0,TRUE,FALSE),$J63*N$2,0)</f>
        <v>0</v>
      </c>
      <c r="O63" s="126">
        <f t="array" ref="O63">IF(_xlfn.SWITCH(TRUE,COLUMN()-COLUMN($J$5)-$G63&lt;0,FALSE,MOD(COLUMN()-COLUMN($J$5)-$G63,$I63)=0,TRUE,FALSE),$J63*O$2,0)</f>
        <v>586900.73335709714</v>
      </c>
      <c r="P63" s="126">
        <f t="array" ref="P63">IF(_xlfn.SWITCH(TRUE,COLUMN()-COLUMN($J$5)-$G63&lt;0,FALSE,MOD(COLUMN()-COLUMN($J$5)-$G63,$I63)=0,TRUE,FALSE),$J63*P$2,0)</f>
        <v>0</v>
      </c>
      <c r="Q63" s="126">
        <f t="array" ref="Q63">IF(_xlfn.SWITCH(TRUE,COLUMN()-COLUMN($J$5)-$G63&lt;0,FALSE,MOD(COLUMN()-COLUMN($J$5)-$G63,$I63)=0,TRUE,FALSE),$J63*Q$2,0)</f>
        <v>0</v>
      </c>
      <c r="R63" s="126">
        <f t="array" ref="R63">IF(_xlfn.SWITCH(TRUE,COLUMN()-COLUMN($J$5)-$G63&lt;0,FALSE,MOD(COLUMN()-COLUMN($J$5)-$G63,$I63)=0,TRUE,FALSE),$J63*R$2,0)</f>
        <v>0</v>
      </c>
      <c r="S63" s="126">
        <f t="array" ref="S63">IF(_xlfn.SWITCH(TRUE,COLUMN()-COLUMN($J$5)-$G63&lt;0,FALSE,MOD(COLUMN()-COLUMN($J$5)-$G63,$I63)=0,TRUE,FALSE),$J63*S$2,0)</f>
        <v>0</v>
      </c>
      <c r="T63" s="126">
        <f t="array" ref="T63">IF(_xlfn.SWITCH(TRUE,COLUMN()-COLUMN($J$5)-$G63&lt;0,FALSE,MOD(COLUMN()-COLUMN($J$5)-$G63,$I63)=0,TRUE,FALSE),$J63*T$2,0)</f>
        <v>0</v>
      </c>
      <c r="U63" s="126">
        <f t="array" ref="U63">IF(_xlfn.SWITCH(TRUE,COLUMN()-COLUMN($J$5)-$G63&lt;0,FALSE,MOD(COLUMN()-COLUMN($J$5)-$G63,$I63)=0,TRUE,FALSE),$J63*U$2,0)</f>
        <v>0</v>
      </c>
      <c r="V63" s="126">
        <f t="array" ref="V63">IF(_xlfn.SWITCH(TRUE,COLUMN()-COLUMN($J$5)-$G63&lt;0,FALSE,MOD(COLUMN()-COLUMN($J$5)-$G63,$I63)=0,TRUE,FALSE),$J63*V$2,0)</f>
        <v>0</v>
      </c>
      <c r="W63" s="126">
        <f t="array" ref="W63">IF(_xlfn.SWITCH(TRUE,COLUMN()-COLUMN($J$5)-$G63&lt;0,FALSE,MOD(COLUMN()-COLUMN($J$5)-$G63,$I63)=0,TRUE,FALSE),$J63*W$2,0)</f>
        <v>0</v>
      </c>
      <c r="X63" s="126">
        <f t="array" ref="X63">IF(_xlfn.SWITCH(TRUE,COLUMN()-COLUMN($J$5)-$G63&lt;0,FALSE,MOD(COLUMN()-COLUMN($J$5)-$G63,$I63)=0,TRUE,FALSE),$J63*X$2,0)</f>
        <v>0</v>
      </c>
      <c r="Y63" s="126">
        <f t="array" ref="Y63">IF(_xlfn.SWITCH(TRUE,COLUMN()-COLUMN($J$5)-$G63&lt;0,FALSE,MOD(COLUMN()-COLUMN($J$5)-$G63,$I63)=0,TRUE,FALSE),$J63*Y$2,0)</f>
        <v>0</v>
      </c>
      <c r="Z63" s="126">
        <f t="array" ref="Z63">IF(_xlfn.SWITCH(TRUE,COLUMN()-COLUMN($J$5)-$G63&lt;0,FALSE,MOD(COLUMN()-COLUMN($J$5)-$G63,$I63)=0,TRUE,FALSE),$J63*Z$2,0)</f>
        <v>0</v>
      </c>
      <c r="AA63" s="126">
        <f t="array" ref="AA63">IF(_xlfn.SWITCH(TRUE,COLUMN()-COLUMN($J$5)-$G63&lt;0,FALSE,MOD(COLUMN()-COLUMN($J$5)-$G63,$I63)=0,TRUE,FALSE),$J63*AA$2,0)</f>
        <v>0</v>
      </c>
      <c r="AB63" s="126">
        <f t="array" ref="AB63">IF(_xlfn.SWITCH(TRUE,COLUMN()-COLUMN($J$5)-$G63&lt;0,FALSE,MOD(COLUMN()-COLUMN($J$5)-$G63,$I63)=0,TRUE,FALSE),$J63*AB$2,0)</f>
        <v>0</v>
      </c>
      <c r="AC63" s="126">
        <f t="array" ref="AC63">IF(_xlfn.SWITCH(TRUE,COLUMN()-COLUMN($J$5)-$G63&lt;0,FALSE,MOD(COLUMN()-COLUMN($J$5)-$G63,$I63)=0,TRUE,FALSE),$J63*AC$2,0)</f>
        <v>0</v>
      </c>
      <c r="AD63" s="126">
        <f t="array" ref="AD63">IF(_xlfn.SWITCH(TRUE,COLUMN()-COLUMN($J$5)-$G63&lt;0,FALSE,MOD(COLUMN()-COLUMN($J$5)-$G63,$I63)=0,TRUE,FALSE),$J63*AD$2,0)</f>
        <v>914372.21934945101</v>
      </c>
      <c r="AE63" s="127">
        <f t="shared" si="3"/>
        <v>1501272.9527065482</v>
      </c>
    </row>
    <row r="64" spans="1:31" s="128" customFormat="1" ht="30" outlineLevel="2">
      <c r="A64" s="122" t="s">
        <v>943</v>
      </c>
      <c r="B64" s="141" t="s">
        <v>1198</v>
      </c>
      <c r="C64" s="252" t="s">
        <v>9</v>
      </c>
      <c r="D64" s="252" t="s">
        <v>1196</v>
      </c>
      <c r="E64" s="470" t="s">
        <v>1199</v>
      </c>
      <c r="F64" s="468" t="s">
        <v>985</v>
      </c>
      <c r="G64" s="122">
        <f t="shared" si="2"/>
        <v>10</v>
      </c>
      <c r="H64" s="468">
        <v>2034</v>
      </c>
      <c r="I64" s="468">
        <v>15</v>
      </c>
      <c r="J64" s="415">
        <f>Costs!P62</f>
        <v>454140.00000000006</v>
      </c>
      <c r="K64" s="419">
        <f t="array" ref="K64">IF(_xlfn.SWITCH(TRUE,COLUMN()-COLUMN($J$5)-$G64&lt;0,FALSE,MOD(COLUMN()-COLUMN($J$5)-$G64,$I64)=0,TRUE,FALSE),$J64*K$2,0)</f>
        <v>0</v>
      </c>
      <c r="L64" s="126">
        <f t="array" ref="L64">IF(_xlfn.SWITCH(TRUE,COLUMN()-COLUMN($J$5)-$G64&lt;0,FALSE,MOD(COLUMN()-COLUMN($J$5)-$G64,$I64)=0,TRUE,FALSE),$J64*L$2,0)</f>
        <v>0</v>
      </c>
      <c r="M64" s="126">
        <f t="array" ref="M64">IF(_xlfn.SWITCH(TRUE,COLUMN()-COLUMN($J$5)-$G64&lt;0,FALSE,MOD(COLUMN()-COLUMN($J$5)-$G64,$I64)=0,TRUE,FALSE),$J64*M$2,0)</f>
        <v>0</v>
      </c>
      <c r="N64" s="126">
        <f t="array" ref="N64">IF(_xlfn.SWITCH(TRUE,COLUMN()-COLUMN($J$5)-$G64&lt;0,FALSE,MOD(COLUMN()-COLUMN($J$5)-$G64,$I64)=0,TRUE,FALSE),$J64*N$2,0)</f>
        <v>0</v>
      </c>
      <c r="O64" s="126">
        <f t="array" ref="O64">IF(_xlfn.SWITCH(TRUE,COLUMN()-COLUMN($J$5)-$G64&lt;0,FALSE,MOD(COLUMN()-COLUMN($J$5)-$G64,$I64)=0,TRUE,FALSE),$J64*O$2,0)</f>
        <v>0</v>
      </c>
      <c r="P64" s="126">
        <f t="array" ref="P64">IF(_xlfn.SWITCH(TRUE,COLUMN()-COLUMN($J$5)-$G64&lt;0,FALSE,MOD(COLUMN()-COLUMN($J$5)-$G64,$I64)=0,TRUE,FALSE),$J64*P$2,0)</f>
        <v>0</v>
      </c>
      <c r="Q64" s="126">
        <f t="array" ref="Q64">IF(_xlfn.SWITCH(TRUE,COLUMN()-COLUMN($J$5)-$G64&lt;0,FALSE,MOD(COLUMN()-COLUMN($J$5)-$G64,$I64)=0,TRUE,FALSE),$J64*Q$2,0)</f>
        <v>0</v>
      </c>
      <c r="R64" s="126">
        <f t="array" ref="R64">IF(_xlfn.SWITCH(TRUE,COLUMN()-COLUMN($J$5)-$G64&lt;0,FALSE,MOD(COLUMN()-COLUMN($J$5)-$G64,$I64)=0,TRUE,FALSE),$J64*R$2,0)</f>
        <v>0</v>
      </c>
      <c r="S64" s="126">
        <f t="array" ref="S64">IF(_xlfn.SWITCH(TRUE,COLUMN()-COLUMN($J$5)-$G64&lt;0,FALSE,MOD(COLUMN()-COLUMN($J$5)-$G64,$I64)=0,TRUE,FALSE),$J64*S$2,0)</f>
        <v>0</v>
      </c>
      <c r="T64" s="126">
        <f t="array" ref="T64">IF(_xlfn.SWITCH(TRUE,COLUMN()-COLUMN($J$5)-$G64&lt;0,FALSE,MOD(COLUMN()-COLUMN($J$5)-$G64,$I64)=0,TRUE,FALSE),$J64*T$2,0)</f>
        <v>613288.93298386084</v>
      </c>
      <c r="U64" s="126">
        <f t="array" ref="U64">IF(_xlfn.SWITCH(TRUE,COLUMN()-COLUMN($J$5)-$G64&lt;0,FALSE,MOD(COLUMN()-COLUMN($J$5)-$G64,$I64)=0,TRUE,FALSE),$J64*U$2,0)</f>
        <v>0</v>
      </c>
      <c r="V64" s="126">
        <f t="array" ref="V64">IF(_xlfn.SWITCH(TRUE,COLUMN()-COLUMN($J$5)-$G64&lt;0,FALSE,MOD(COLUMN()-COLUMN($J$5)-$G64,$I64)=0,TRUE,FALSE),$J64*V$2,0)</f>
        <v>0</v>
      </c>
      <c r="W64" s="126">
        <f t="array" ref="W64">IF(_xlfn.SWITCH(TRUE,COLUMN()-COLUMN($J$5)-$G64&lt;0,FALSE,MOD(COLUMN()-COLUMN($J$5)-$G64,$I64)=0,TRUE,FALSE),$J64*W$2,0)</f>
        <v>0</v>
      </c>
      <c r="X64" s="126">
        <f t="array" ref="X64">IF(_xlfn.SWITCH(TRUE,COLUMN()-COLUMN($J$5)-$G64&lt;0,FALSE,MOD(COLUMN()-COLUMN($J$5)-$G64,$I64)=0,TRUE,FALSE),$J64*X$2,0)</f>
        <v>0</v>
      </c>
      <c r="Y64" s="126">
        <f t="array" ref="Y64">IF(_xlfn.SWITCH(TRUE,COLUMN()-COLUMN($J$5)-$G64&lt;0,FALSE,MOD(COLUMN()-COLUMN($J$5)-$G64,$I64)=0,TRUE,FALSE),$J64*Y$2,0)</f>
        <v>0</v>
      </c>
      <c r="Z64" s="126">
        <f t="array" ref="Z64">IF(_xlfn.SWITCH(TRUE,COLUMN()-COLUMN($J$5)-$G64&lt;0,FALSE,MOD(COLUMN()-COLUMN($J$5)-$G64,$I64)=0,TRUE,FALSE),$J64*Z$2,0)</f>
        <v>0</v>
      </c>
      <c r="AA64" s="126">
        <f t="array" ref="AA64">IF(_xlfn.SWITCH(TRUE,COLUMN()-COLUMN($J$5)-$G64&lt;0,FALSE,MOD(COLUMN()-COLUMN($J$5)-$G64,$I64)=0,TRUE,FALSE),$J64*AA$2,0)</f>
        <v>0</v>
      </c>
      <c r="AB64" s="126">
        <f t="array" ref="AB64">IF(_xlfn.SWITCH(TRUE,COLUMN()-COLUMN($J$5)-$G64&lt;0,FALSE,MOD(COLUMN()-COLUMN($J$5)-$G64,$I64)=0,TRUE,FALSE),$J64*AB$2,0)</f>
        <v>0</v>
      </c>
      <c r="AC64" s="126">
        <f t="array" ref="AC64">IF(_xlfn.SWITCH(TRUE,COLUMN()-COLUMN($J$5)-$G64&lt;0,FALSE,MOD(COLUMN()-COLUMN($J$5)-$G64,$I64)=0,TRUE,FALSE),$J64*AC$2,0)</f>
        <v>0</v>
      </c>
      <c r="AD64" s="126">
        <f t="array" ref="AD64">IF(_xlfn.SWITCH(TRUE,COLUMN()-COLUMN($J$5)-$G64&lt;0,FALSE,MOD(COLUMN()-COLUMN($J$5)-$G64,$I64)=0,TRUE,FALSE),$J64*AD$2,0)</f>
        <v>0</v>
      </c>
      <c r="AE64" s="127">
        <f t="shared" si="3"/>
        <v>613288.93298386084</v>
      </c>
    </row>
    <row r="65" spans="1:31" s="128" customFormat="1" ht="45" outlineLevel="2">
      <c r="A65" s="122" t="s">
        <v>943</v>
      </c>
      <c r="B65" s="141" t="s">
        <v>1167</v>
      </c>
      <c r="C65" s="252" t="s">
        <v>9</v>
      </c>
      <c r="D65" s="252" t="s">
        <v>1123</v>
      </c>
      <c r="E65" s="470" t="s">
        <v>1233</v>
      </c>
      <c r="F65" s="468" t="s">
        <v>984</v>
      </c>
      <c r="G65" s="122">
        <f t="shared" si="2"/>
        <v>5</v>
      </c>
      <c r="H65" s="468">
        <v>2029</v>
      </c>
      <c r="I65" s="468">
        <v>20</v>
      </c>
      <c r="J65" s="415">
        <f>Costs!P63</f>
        <v>3285360</v>
      </c>
      <c r="K65" s="419">
        <f t="array" ref="K65">IF(_xlfn.SWITCH(TRUE,COLUMN()-COLUMN($J$5)-$G65&lt;0,FALSE,MOD(COLUMN()-COLUMN($J$5)-$G65,$I65)=0,TRUE,FALSE),$J65*K$2,0)</f>
        <v>0</v>
      </c>
      <c r="L65" s="126">
        <f t="array" ref="L65">IF(_xlfn.SWITCH(TRUE,COLUMN()-COLUMN($J$5)-$G65&lt;0,FALSE,MOD(COLUMN()-COLUMN($J$5)-$G65,$I65)=0,TRUE,FALSE),$J65*L$2,0)</f>
        <v>0</v>
      </c>
      <c r="M65" s="126">
        <f t="array" ref="M65">IF(_xlfn.SWITCH(TRUE,COLUMN()-COLUMN($J$5)-$G65&lt;0,FALSE,MOD(COLUMN()-COLUMN($J$5)-$G65,$I65)=0,TRUE,FALSE),$J65*M$2,0)</f>
        <v>0</v>
      </c>
      <c r="N65" s="126">
        <f t="array" ref="N65">IF(_xlfn.SWITCH(TRUE,COLUMN()-COLUMN($J$5)-$G65&lt;0,FALSE,MOD(COLUMN()-COLUMN($J$5)-$G65,$I65)=0,TRUE,FALSE),$J65*N$2,0)</f>
        <v>0</v>
      </c>
      <c r="O65" s="126">
        <f t="array" ref="O65">IF(_xlfn.SWITCH(TRUE,COLUMN()-COLUMN($J$5)-$G65&lt;0,FALSE,MOD(COLUMN()-COLUMN($J$5)-$G65,$I65)=0,TRUE,FALSE),$J65*O$2,0)</f>
        <v>3827121.180862356</v>
      </c>
      <c r="P65" s="126">
        <f t="array" ref="P65">IF(_xlfn.SWITCH(TRUE,COLUMN()-COLUMN($J$5)-$G65&lt;0,FALSE,MOD(COLUMN()-COLUMN($J$5)-$G65,$I65)=0,TRUE,FALSE),$J65*P$2,0)</f>
        <v>0</v>
      </c>
      <c r="Q65" s="126">
        <f t="array" ref="Q65">IF(_xlfn.SWITCH(TRUE,COLUMN()-COLUMN($J$5)-$G65&lt;0,FALSE,MOD(COLUMN()-COLUMN($J$5)-$G65,$I65)=0,TRUE,FALSE),$J65*Q$2,0)</f>
        <v>0</v>
      </c>
      <c r="R65" s="126">
        <f t="array" ref="R65">IF(_xlfn.SWITCH(TRUE,COLUMN()-COLUMN($J$5)-$G65&lt;0,FALSE,MOD(COLUMN()-COLUMN($J$5)-$G65,$I65)=0,TRUE,FALSE),$J65*R$2,0)</f>
        <v>0</v>
      </c>
      <c r="S65" s="126">
        <f t="array" ref="S65">IF(_xlfn.SWITCH(TRUE,COLUMN()-COLUMN($J$5)-$G65&lt;0,FALSE,MOD(COLUMN()-COLUMN($J$5)-$G65,$I65)=0,TRUE,FALSE),$J65*S$2,0)</f>
        <v>0</v>
      </c>
      <c r="T65" s="126">
        <f t="array" ref="T65">IF(_xlfn.SWITCH(TRUE,COLUMN()-COLUMN($J$5)-$G65&lt;0,FALSE,MOD(COLUMN()-COLUMN($J$5)-$G65,$I65)=0,TRUE,FALSE),$J65*T$2,0)</f>
        <v>0</v>
      </c>
      <c r="U65" s="126">
        <f t="array" ref="U65">IF(_xlfn.SWITCH(TRUE,COLUMN()-COLUMN($J$5)-$G65&lt;0,FALSE,MOD(COLUMN()-COLUMN($J$5)-$G65,$I65)=0,TRUE,FALSE),$J65*U$2,0)</f>
        <v>0</v>
      </c>
      <c r="V65" s="126">
        <f t="array" ref="V65">IF(_xlfn.SWITCH(TRUE,COLUMN()-COLUMN($J$5)-$G65&lt;0,FALSE,MOD(COLUMN()-COLUMN($J$5)-$G65,$I65)=0,TRUE,FALSE),$J65*V$2,0)</f>
        <v>0</v>
      </c>
      <c r="W65" s="126">
        <f t="array" ref="W65">IF(_xlfn.SWITCH(TRUE,COLUMN()-COLUMN($J$5)-$G65&lt;0,FALSE,MOD(COLUMN()-COLUMN($J$5)-$G65,$I65)=0,TRUE,FALSE),$J65*W$2,0)</f>
        <v>0</v>
      </c>
      <c r="X65" s="126">
        <f t="array" ref="X65">IF(_xlfn.SWITCH(TRUE,COLUMN()-COLUMN($J$5)-$G65&lt;0,FALSE,MOD(COLUMN()-COLUMN($J$5)-$G65,$I65)=0,TRUE,FALSE),$J65*X$2,0)</f>
        <v>0</v>
      </c>
      <c r="Y65" s="126">
        <f t="array" ref="Y65">IF(_xlfn.SWITCH(TRUE,COLUMN()-COLUMN($J$5)-$G65&lt;0,FALSE,MOD(COLUMN()-COLUMN($J$5)-$G65,$I65)=0,TRUE,FALSE),$J65*Y$2,0)</f>
        <v>0</v>
      </c>
      <c r="Z65" s="126">
        <f t="array" ref="Z65">IF(_xlfn.SWITCH(TRUE,COLUMN()-COLUMN($J$5)-$G65&lt;0,FALSE,MOD(COLUMN()-COLUMN($J$5)-$G65,$I65)=0,TRUE,FALSE),$J65*Z$2,0)</f>
        <v>0</v>
      </c>
      <c r="AA65" s="126">
        <f t="array" ref="AA65">IF(_xlfn.SWITCH(TRUE,COLUMN()-COLUMN($J$5)-$G65&lt;0,FALSE,MOD(COLUMN()-COLUMN($J$5)-$G65,$I65)=0,TRUE,FALSE),$J65*AA$2,0)</f>
        <v>0</v>
      </c>
      <c r="AB65" s="126">
        <f t="array" ref="AB65">IF(_xlfn.SWITCH(TRUE,COLUMN()-COLUMN($J$5)-$G65&lt;0,FALSE,MOD(COLUMN()-COLUMN($J$5)-$G65,$I65)=0,TRUE,FALSE),$J65*AB$2,0)</f>
        <v>0</v>
      </c>
      <c r="AC65" s="126">
        <f t="array" ref="AC65">IF(_xlfn.SWITCH(TRUE,COLUMN()-COLUMN($J$5)-$G65&lt;0,FALSE,MOD(COLUMN()-COLUMN($J$5)-$G65,$I65)=0,TRUE,FALSE),$J65*AC$2,0)</f>
        <v>0</v>
      </c>
      <c r="AD65" s="126">
        <f t="array" ref="AD65">IF(_xlfn.SWITCH(TRUE,COLUMN()-COLUMN($J$5)-$G65&lt;0,FALSE,MOD(COLUMN()-COLUMN($J$5)-$G65,$I65)=0,TRUE,FALSE),$J65*AD$2,0)</f>
        <v>0</v>
      </c>
      <c r="AE65" s="127">
        <f t="shared" si="3"/>
        <v>3827121.180862356</v>
      </c>
    </row>
    <row r="66" spans="1:31" s="128" customFormat="1" ht="15" outlineLevel="2">
      <c r="A66" s="122" t="s">
        <v>943</v>
      </c>
      <c r="B66" s="141" t="s">
        <v>1361</v>
      </c>
      <c r="C66" s="252" t="s">
        <v>992</v>
      </c>
      <c r="D66" s="252" t="s">
        <v>1130</v>
      </c>
      <c r="E66" s="470" t="s">
        <v>1147</v>
      </c>
      <c r="F66" s="468" t="s">
        <v>983</v>
      </c>
      <c r="G66" s="122">
        <f t="shared" si="2"/>
        <v>2</v>
      </c>
      <c r="H66" s="468">
        <v>2026</v>
      </c>
      <c r="I66" s="468">
        <v>20</v>
      </c>
      <c r="J66" s="415">
        <f>Costs!P64</f>
        <v>2522850</v>
      </c>
      <c r="K66" s="419">
        <f t="array" ref="K66">IF(_xlfn.SWITCH(TRUE,COLUMN()-COLUMN($J$5)-$G66&lt;0,FALSE,MOD(COLUMN()-COLUMN($J$5)-$G66,$I66)=0,TRUE,FALSE),$J66*K$2,0)</f>
        <v>0</v>
      </c>
      <c r="L66" s="126">
        <f t="array" ref="L66">IF(_xlfn.SWITCH(TRUE,COLUMN()-COLUMN($J$5)-$G66&lt;0,FALSE,MOD(COLUMN()-COLUMN($J$5)-$G66,$I66)=0,TRUE,FALSE),$J66*L$2,0)</f>
        <v>2689484.2424999997</v>
      </c>
      <c r="M66" s="126">
        <f t="array" ref="M66">IF(_xlfn.SWITCH(TRUE,COLUMN()-COLUMN($J$5)-$G66&lt;0,FALSE,MOD(COLUMN()-COLUMN($J$5)-$G66,$I66)=0,TRUE,FALSE),$J66*M$2,0)</f>
        <v>0</v>
      </c>
      <c r="N66" s="126">
        <f t="array" ref="N66">IF(_xlfn.SWITCH(TRUE,COLUMN()-COLUMN($J$5)-$G66&lt;0,FALSE,MOD(COLUMN()-COLUMN($J$5)-$G66,$I66)=0,TRUE,FALSE),$J66*N$2,0)</f>
        <v>0</v>
      </c>
      <c r="O66" s="126">
        <f t="array" ref="O66">IF(_xlfn.SWITCH(TRUE,COLUMN()-COLUMN($J$5)-$G66&lt;0,FALSE,MOD(COLUMN()-COLUMN($J$5)-$G66,$I66)=0,TRUE,FALSE),$J66*O$2,0)</f>
        <v>0</v>
      </c>
      <c r="P66" s="126">
        <f t="array" ref="P66">IF(_xlfn.SWITCH(TRUE,COLUMN()-COLUMN($J$5)-$G66&lt;0,FALSE,MOD(COLUMN()-COLUMN($J$5)-$G66,$I66)=0,TRUE,FALSE),$J66*P$2,0)</f>
        <v>0</v>
      </c>
      <c r="Q66" s="126">
        <f t="array" ref="Q66">IF(_xlfn.SWITCH(TRUE,COLUMN()-COLUMN($J$5)-$G66&lt;0,FALSE,MOD(COLUMN()-COLUMN($J$5)-$G66,$I66)=0,TRUE,FALSE),$J66*Q$2,0)</f>
        <v>0</v>
      </c>
      <c r="R66" s="126">
        <f t="array" ref="R66">IF(_xlfn.SWITCH(TRUE,COLUMN()-COLUMN($J$5)-$G66&lt;0,FALSE,MOD(COLUMN()-COLUMN($J$5)-$G66,$I66)=0,TRUE,FALSE),$J66*R$2,0)</f>
        <v>0</v>
      </c>
      <c r="S66" s="126">
        <f t="array" ref="S66">IF(_xlfn.SWITCH(TRUE,COLUMN()-COLUMN($J$5)-$G66&lt;0,FALSE,MOD(COLUMN()-COLUMN($J$5)-$G66,$I66)=0,TRUE,FALSE),$J66*S$2,0)</f>
        <v>0</v>
      </c>
      <c r="T66" s="126">
        <f t="array" ref="T66">IF(_xlfn.SWITCH(TRUE,COLUMN()-COLUMN($J$5)-$G66&lt;0,FALSE,MOD(COLUMN()-COLUMN($J$5)-$G66,$I66)=0,TRUE,FALSE),$J66*T$2,0)</f>
        <v>0</v>
      </c>
      <c r="U66" s="126">
        <f t="array" ref="U66">IF(_xlfn.SWITCH(TRUE,COLUMN()-COLUMN($J$5)-$G66&lt;0,FALSE,MOD(COLUMN()-COLUMN($J$5)-$G66,$I66)=0,TRUE,FALSE),$J66*U$2,0)</f>
        <v>0</v>
      </c>
      <c r="V66" s="126">
        <f t="array" ref="V66">IF(_xlfn.SWITCH(TRUE,COLUMN()-COLUMN($J$5)-$G66&lt;0,FALSE,MOD(COLUMN()-COLUMN($J$5)-$G66,$I66)=0,TRUE,FALSE),$J66*V$2,0)</f>
        <v>0</v>
      </c>
      <c r="W66" s="126">
        <f t="array" ref="W66">IF(_xlfn.SWITCH(TRUE,COLUMN()-COLUMN($J$5)-$G66&lt;0,FALSE,MOD(COLUMN()-COLUMN($J$5)-$G66,$I66)=0,TRUE,FALSE),$J66*W$2,0)</f>
        <v>0</v>
      </c>
      <c r="X66" s="126">
        <f t="array" ref="X66">IF(_xlfn.SWITCH(TRUE,COLUMN()-COLUMN($J$5)-$G66&lt;0,FALSE,MOD(COLUMN()-COLUMN($J$5)-$G66,$I66)=0,TRUE,FALSE),$J66*X$2,0)</f>
        <v>0</v>
      </c>
      <c r="Y66" s="126">
        <f t="array" ref="Y66">IF(_xlfn.SWITCH(TRUE,COLUMN()-COLUMN($J$5)-$G66&lt;0,FALSE,MOD(COLUMN()-COLUMN($J$5)-$G66,$I66)=0,TRUE,FALSE),$J66*Y$2,0)</f>
        <v>0</v>
      </c>
      <c r="Z66" s="126">
        <f t="array" ref="Z66">IF(_xlfn.SWITCH(TRUE,COLUMN()-COLUMN($J$5)-$G66&lt;0,FALSE,MOD(COLUMN()-COLUMN($J$5)-$G66,$I66)=0,TRUE,FALSE),$J66*Z$2,0)</f>
        <v>0</v>
      </c>
      <c r="AA66" s="126">
        <f t="array" ref="AA66">IF(_xlfn.SWITCH(TRUE,COLUMN()-COLUMN($J$5)-$G66&lt;0,FALSE,MOD(COLUMN()-COLUMN($J$5)-$G66,$I66)=0,TRUE,FALSE),$J66*AA$2,0)</f>
        <v>0</v>
      </c>
      <c r="AB66" s="126">
        <f t="array" ref="AB66">IF(_xlfn.SWITCH(TRUE,COLUMN()-COLUMN($J$5)-$G66&lt;0,FALSE,MOD(COLUMN()-COLUMN($J$5)-$G66,$I66)=0,TRUE,FALSE),$J66*AB$2,0)</f>
        <v>0</v>
      </c>
      <c r="AC66" s="126">
        <f t="array" ref="AC66">IF(_xlfn.SWITCH(TRUE,COLUMN()-COLUMN($J$5)-$G66&lt;0,FALSE,MOD(COLUMN()-COLUMN($J$5)-$G66,$I66)=0,TRUE,FALSE),$J66*AC$2,0)</f>
        <v>0</v>
      </c>
      <c r="AD66" s="126">
        <f t="array" ref="AD66">IF(_xlfn.SWITCH(TRUE,COLUMN()-COLUMN($J$5)-$G66&lt;0,FALSE,MOD(COLUMN()-COLUMN($J$5)-$G66,$I66)=0,TRUE,FALSE),$J66*AD$2,0)</f>
        <v>0</v>
      </c>
      <c r="AE66" s="127">
        <f t="shared" si="3"/>
        <v>2689484.2424999997</v>
      </c>
    </row>
    <row r="67" spans="1:31" s="128" customFormat="1" ht="45" outlineLevel="2">
      <c r="A67" s="122" t="s">
        <v>943</v>
      </c>
      <c r="B67" s="141" t="s">
        <v>1356</v>
      </c>
      <c r="C67" s="252" t="s">
        <v>992</v>
      </c>
      <c r="D67" s="252" t="s">
        <v>1149</v>
      </c>
      <c r="E67" s="470" t="s">
        <v>1235</v>
      </c>
      <c r="F67" s="468" t="s">
        <v>983</v>
      </c>
      <c r="G67" s="122">
        <f t="shared" si="2"/>
        <v>2</v>
      </c>
      <c r="H67" s="468">
        <v>2026</v>
      </c>
      <c r="I67" s="468">
        <v>10</v>
      </c>
      <c r="J67" s="415">
        <f>Costs!P65</f>
        <v>477716.4</v>
      </c>
      <c r="K67" s="419">
        <f t="array" ref="K67">IF(_xlfn.SWITCH(TRUE,COLUMN()-COLUMN($J$5)-$G67&lt;0,FALSE,MOD(COLUMN()-COLUMN($J$5)-$G67,$I67)=0,TRUE,FALSE),$J67*K$2,0)</f>
        <v>0</v>
      </c>
      <c r="L67" s="126">
        <f t="array" ref="L67">IF(_xlfn.SWITCH(TRUE,COLUMN()-COLUMN($J$5)-$G67&lt;0,FALSE,MOD(COLUMN()-COLUMN($J$5)-$G67,$I67)=0,TRUE,FALSE),$J67*L$2,0)</f>
        <v>509269.56822000002</v>
      </c>
      <c r="M67" s="126">
        <f t="array" ref="M67">IF(_xlfn.SWITCH(TRUE,COLUMN()-COLUMN($J$5)-$G67&lt;0,FALSE,MOD(COLUMN()-COLUMN($J$5)-$G67,$I67)=0,TRUE,FALSE),$J67*M$2,0)</f>
        <v>0</v>
      </c>
      <c r="N67" s="126">
        <f t="array" ref="N67">IF(_xlfn.SWITCH(TRUE,COLUMN()-COLUMN($J$5)-$G67&lt;0,FALSE,MOD(COLUMN()-COLUMN($J$5)-$G67,$I67)=0,TRUE,FALSE),$J67*N$2,0)</f>
        <v>0</v>
      </c>
      <c r="O67" s="126">
        <f t="array" ref="O67">IF(_xlfn.SWITCH(TRUE,COLUMN()-COLUMN($J$5)-$G67&lt;0,FALSE,MOD(COLUMN()-COLUMN($J$5)-$G67,$I67)=0,TRUE,FALSE),$J67*O$2,0)</f>
        <v>0</v>
      </c>
      <c r="P67" s="126">
        <f t="array" ref="P67">IF(_xlfn.SWITCH(TRUE,COLUMN()-COLUMN($J$5)-$G67&lt;0,FALSE,MOD(COLUMN()-COLUMN($J$5)-$G67,$I67)=0,TRUE,FALSE),$J67*P$2,0)</f>
        <v>0</v>
      </c>
      <c r="Q67" s="126">
        <f t="array" ref="Q67">IF(_xlfn.SWITCH(TRUE,COLUMN()-COLUMN($J$5)-$G67&lt;0,FALSE,MOD(COLUMN()-COLUMN($J$5)-$G67,$I67)=0,TRUE,FALSE),$J67*Q$2,0)</f>
        <v>0</v>
      </c>
      <c r="R67" s="126">
        <f t="array" ref="R67">IF(_xlfn.SWITCH(TRUE,COLUMN()-COLUMN($J$5)-$G67&lt;0,FALSE,MOD(COLUMN()-COLUMN($J$5)-$G67,$I67)=0,TRUE,FALSE),$J67*R$2,0)</f>
        <v>0</v>
      </c>
      <c r="S67" s="126">
        <f t="array" ref="S67">IF(_xlfn.SWITCH(TRUE,COLUMN()-COLUMN($J$5)-$G67&lt;0,FALSE,MOD(COLUMN()-COLUMN($J$5)-$G67,$I67)=0,TRUE,FALSE),$J67*S$2,0)</f>
        <v>0</v>
      </c>
      <c r="T67" s="126">
        <f t="array" ref="T67">IF(_xlfn.SWITCH(TRUE,COLUMN()-COLUMN($J$5)-$G67&lt;0,FALSE,MOD(COLUMN()-COLUMN($J$5)-$G67,$I67)=0,TRUE,FALSE),$J67*T$2,0)</f>
        <v>0</v>
      </c>
      <c r="U67" s="126">
        <f t="array" ref="U67">IF(_xlfn.SWITCH(TRUE,COLUMN()-COLUMN($J$5)-$G67&lt;0,FALSE,MOD(COLUMN()-COLUMN($J$5)-$G67,$I67)=0,TRUE,FALSE),$J67*U$2,0)</f>
        <v>0</v>
      </c>
      <c r="V67" s="126">
        <f t="array" ref="V67">IF(_xlfn.SWITCH(TRUE,COLUMN()-COLUMN($J$5)-$G67&lt;0,FALSE,MOD(COLUMN()-COLUMN($J$5)-$G67,$I67)=0,TRUE,FALSE),$J67*V$2,0)</f>
        <v>684415.71423236688</v>
      </c>
      <c r="W67" s="126">
        <f t="array" ref="W67">IF(_xlfn.SWITCH(TRUE,COLUMN()-COLUMN($J$5)-$G67&lt;0,FALSE,MOD(COLUMN()-COLUMN($J$5)-$G67,$I67)=0,TRUE,FALSE),$J67*W$2,0)</f>
        <v>0</v>
      </c>
      <c r="X67" s="126">
        <f t="array" ref="X67">IF(_xlfn.SWITCH(TRUE,COLUMN()-COLUMN($J$5)-$G67&lt;0,FALSE,MOD(COLUMN()-COLUMN($J$5)-$G67,$I67)=0,TRUE,FALSE),$J67*X$2,0)</f>
        <v>0</v>
      </c>
      <c r="Y67" s="126">
        <f t="array" ref="Y67">IF(_xlfn.SWITCH(TRUE,COLUMN()-COLUMN($J$5)-$G67&lt;0,FALSE,MOD(COLUMN()-COLUMN($J$5)-$G67,$I67)=0,TRUE,FALSE),$J67*Y$2,0)</f>
        <v>0</v>
      </c>
      <c r="Z67" s="126">
        <f t="array" ref="Z67">IF(_xlfn.SWITCH(TRUE,COLUMN()-COLUMN($J$5)-$G67&lt;0,FALSE,MOD(COLUMN()-COLUMN($J$5)-$G67,$I67)=0,TRUE,FALSE),$J67*Z$2,0)</f>
        <v>0</v>
      </c>
      <c r="AA67" s="126">
        <f t="array" ref="AA67">IF(_xlfn.SWITCH(TRUE,COLUMN()-COLUMN($J$5)-$G67&lt;0,FALSE,MOD(COLUMN()-COLUMN($J$5)-$G67,$I67)=0,TRUE,FALSE),$J67*AA$2,0)</f>
        <v>0</v>
      </c>
      <c r="AB67" s="126">
        <f t="array" ref="AB67">IF(_xlfn.SWITCH(TRUE,COLUMN()-COLUMN($J$5)-$G67&lt;0,FALSE,MOD(COLUMN()-COLUMN($J$5)-$G67,$I67)=0,TRUE,FALSE),$J67*AB$2,0)</f>
        <v>0</v>
      </c>
      <c r="AC67" s="126">
        <f t="array" ref="AC67">IF(_xlfn.SWITCH(TRUE,COLUMN()-COLUMN($J$5)-$G67&lt;0,FALSE,MOD(COLUMN()-COLUMN($J$5)-$G67,$I67)=0,TRUE,FALSE),$J67*AC$2,0)</f>
        <v>0</v>
      </c>
      <c r="AD67" s="126">
        <f t="array" ref="AD67">IF(_xlfn.SWITCH(TRUE,COLUMN()-COLUMN($J$5)-$G67&lt;0,FALSE,MOD(COLUMN()-COLUMN($J$5)-$G67,$I67)=0,TRUE,FALSE),$J67*AD$2,0)</f>
        <v>0</v>
      </c>
      <c r="AE67" s="127">
        <f t="shared" si="3"/>
        <v>1193685.2824523668</v>
      </c>
    </row>
    <row r="68" spans="1:31" s="128" customFormat="1" ht="15" outlineLevel="2">
      <c r="A68" s="122" t="s">
        <v>943</v>
      </c>
      <c r="B68" s="141" t="s">
        <v>1357</v>
      </c>
      <c r="C68" s="252" t="s">
        <v>992</v>
      </c>
      <c r="D68" s="252" t="s">
        <v>1113</v>
      </c>
      <c r="E68" s="469" t="s">
        <v>1200</v>
      </c>
      <c r="F68" s="125" t="s">
        <v>983</v>
      </c>
      <c r="G68" s="122">
        <f t="shared" si="2"/>
        <v>2</v>
      </c>
      <c r="H68" s="125">
        <v>2026</v>
      </c>
      <c r="I68" s="468">
        <v>20</v>
      </c>
      <c r="J68" s="415">
        <f>Costs!P66</f>
        <v>168750</v>
      </c>
      <c r="K68" s="419">
        <f t="array" ref="K68">IF(_xlfn.SWITCH(TRUE,COLUMN()-COLUMN($J$5)-$G68&lt;0,FALSE,MOD(COLUMN()-COLUMN($J$5)-$G68,$I68)=0,TRUE,FALSE),$J68*K$2,0)</f>
        <v>0</v>
      </c>
      <c r="L68" s="126">
        <f t="array" ref="L68">IF(_xlfn.SWITCH(TRUE,COLUMN()-COLUMN($J$5)-$G68&lt;0,FALSE,MOD(COLUMN()-COLUMN($J$5)-$G68,$I68)=0,TRUE,FALSE),$J68*L$2,0)</f>
        <v>179895.9375</v>
      </c>
      <c r="M68" s="126">
        <f t="array" ref="M68">IF(_xlfn.SWITCH(TRUE,COLUMN()-COLUMN($J$5)-$G68&lt;0,FALSE,MOD(COLUMN()-COLUMN($J$5)-$G68,$I68)=0,TRUE,FALSE),$J68*M$2,0)</f>
        <v>0</v>
      </c>
      <c r="N68" s="126">
        <f t="array" ref="N68">IF(_xlfn.SWITCH(TRUE,COLUMN()-COLUMN($J$5)-$G68&lt;0,FALSE,MOD(COLUMN()-COLUMN($J$5)-$G68,$I68)=0,TRUE,FALSE),$J68*N$2,0)</f>
        <v>0</v>
      </c>
      <c r="O68" s="126">
        <f t="array" ref="O68">IF(_xlfn.SWITCH(TRUE,COLUMN()-COLUMN($J$5)-$G68&lt;0,FALSE,MOD(COLUMN()-COLUMN($J$5)-$G68,$I68)=0,TRUE,FALSE),$J68*O$2,0)</f>
        <v>0</v>
      </c>
      <c r="P68" s="126">
        <f t="array" ref="P68">IF(_xlfn.SWITCH(TRUE,COLUMN()-COLUMN($J$5)-$G68&lt;0,FALSE,MOD(COLUMN()-COLUMN($J$5)-$G68,$I68)=0,TRUE,FALSE),$J68*P$2,0)</f>
        <v>0</v>
      </c>
      <c r="Q68" s="126">
        <f t="array" ref="Q68">IF(_xlfn.SWITCH(TRUE,COLUMN()-COLUMN($J$5)-$G68&lt;0,FALSE,MOD(COLUMN()-COLUMN($J$5)-$G68,$I68)=0,TRUE,FALSE),$J68*Q$2,0)</f>
        <v>0</v>
      </c>
      <c r="R68" s="126">
        <f t="array" ref="R68">IF(_xlfn.SWITCH(TRUE,COLUMN()-COLUMN($J$5)-$G68&lt;0,FALSE,MOD(COLUMN()-COLUMN($J$5)-$G68,$I68)=0,TRUE,FALSE),$J68*R$2,0)</f>
        <v>0</v>
      </c>
      <c r="S68" s="126">
        <f t="array" ref="S68">IF(_xlfn.SWITCH(TRUE,COLUMN()-COLUMN($J$5)-$G68&lt;0,FALSE,MOD(COLUMN()-COLUMN($J$5)-$G68,$I68)=0,TRUE,FALSE),$J68*S$2,0)</f>
        <v>0</v>
      </c>
      <c r="T68" s="126">
        <f t="array" ref="T68">IF(_xlfn.SWITCH(TRUE,COLUMN()-COLUMN($J$5)-$G68&lt;0,FALSE,MOD(COLUMN()-COLUMN($J$5)-$G68,$I68)=0,TRUE,FALSE),$J68*T$2,0)</f>
        <v>0</v>
      </c>
      <c r="U68" s="126">
        <f t="array" ref="U68">IF(_xlfn.SWITCH(TRUE,COLUMN()-COLUMN($J$5)-$G68&lt;0,FALSE,MOD(COLUMN()-COLUMN($J$5)-$G68,$I68)=0,TRUE,FALSE),$J68*U$2,0)</f>
        <v>0</v>
      </c>
      <c r="V68" s="126">
        <f t="array" ref="V68">IF(_xlfn.SWITCH(TRUE,COLUMN()-COLUMN($J$5)-$G68&lt;0,FALSE,MOD(COLUMN()-COLUMN($J$5)-$G68,$I68)=0,TRUE,FALSE),$J68*V$2,0)</f>
        <v>0</v>
      </c>
      <c r="W68" s="126">
        <f t="array" ref="W68">IF(_xlfn.SWITCH(TRUE,COLUMN()-COLUMN($J$5)-$G68&lt;0,FALSE,MOD(COLUMN()-COLUMN($J$5)-$G68,$I68)=0,TRUE,FALSE),$J68*W$2,0)</f>
        <v>0</v>
      </c>
      <c r="X68" s="126">
        <f t="array" ref="X68">IF(_xlfn.SWITCH(TRUE,COLUMN()-COLUMN($J$5)-$G68&lt;0,FALSE,MOD(COLUMN()-COLUMN($J$5)-$G68,$I68)=0,TRUE,FALSE),$J68*X$2,0)</f>
        <v>0</v>
      </c>
      <c r="Y68" s="126">
        <f t="array" ref="Y68">IF(_xlfn.SWITCH(TRUE,COLUMN()-COLUMN($J$5)-$G68&lt;0,FALSE,MOD(COLUMN()-COLUMN($J$5)-$G68,$I68)=0,TRUE,FALSE),$J68*Y$2,0)</f>
        <v>0</v>
      </c>
      <c r="Z68" s="126">
        <f t="array" ref="Z68">IF(_xlfn.SWITCH(TRUE,COLUMN()-COLUMN($J$5)-$G68&lt;0,FALSE,MOD(COLUMN()-COLUMN($J$5)-$G68,$I68)=0,TRUE,FALSE),$J68*Z$2,0)</f>
        <v>0</v>
      </c>
      <c r="AA68" s="126">
        <f t="array" ref="AA68">IF(_xlfn.SWITCH(TRUE,COLUMN()-COLUMN($J$5)-$G68&lt;0,FALSE,MOD(COLUMN()-COLUMN($J$5)-$G68,$I68)=0,TRUE,FALSE),$J68*AA$2,0)</f>
        <v>0</v>
      </c>
      <c r="AB68" s="126">
        <f t="array" ref="AB68">IF(_xlfn.SWITCH(TRUE,COLUMN()-COLUMN($J$5)-$G68&lt;0,FALSE,MOD(COLUMN()-COLUMN($J$5)-$G68,$I68)=0,TRUE,FALSE),$J68*AB$2,0)</f>
        <v>0</v>
      </c>
      <c r="AC68" s="126">
        <f t="array" ref="AC68">IF(_xlfn.SWITCH(TRUE,COLUMN()-COLUMN($J$5)-$G68&lt;0,FALSE,MOD(COLUMN()-COLUMN($J$5)-$G68,$I68)=0,TRUE,FALSE),$J68*AC$2,0)</f>
        <v>0</v>
      </c>
      <c r="AD68" s="126">
        <f t="array" ref="AD68">IF(_xlfn.SWITCH(TRUE,COLUMN()-COLUMN($J$5)-$G68&lt;0,FALSE,MOD(COLUMN()-COLUMN($J$5)-$G68,$I68)=0,TRUE,FALSE),$J68*AD$2,0)</f>
        <v>0</v>
      </c>
      <c r="AE68" s="127">
        <f t="shared" si="3"/>
        <v>179895.9375</v>
      </c>
    </row>
    <row r="69" spans="1:31" s="128" customFormat="1" ht="15" outlineLevel="2">
      <c r="A69" s="122" t="s">
        <v>943</v>
      </c>
      <c r="B69" s="141" t="s">
        <v>1362</v>
      </c>
      <c r="C69" s="252" t="s">
        <v>992</v>
      </c>
      <c r="D69" s="252" t="s">
        <v>1113</v>
      </c>
      <c r="E69" s="469" t="s">
        <v>1200</v>
      </c>
      <c r="F69" s="125" t="s">
        <v>983</v>
      </c>
      <c r="G69" s="122">
        <f t="shared" ref="G69:G107" si="5">H69-2024</f>
        <v>2</v>
      </c>
      <c r="H69" s="125">
        <v>2026</v>
      </c>
      <c r="I69" s="468">
        <v>20</v>
      </c>
      <c r="J69" s="415">
        <f>Costs!P67</f>
        <v>287361</v>
      </c>
      <c r="K69" s="419">
        <f t="array" ref="K69">IF(_xlfn.SWITCH(TRUE,COLUMN()-COLUMN($J$5)-$G69&lt;0,FALSE,MOD(COLUMN()-COLUMN($J$5)-$G69,$I69)=0,TRUE,FALSE),$J69*K$2,0)</f>
        <v>0</v>
      </c>
      <c r="L69" s="126">
        <f t="array" ref="L69">IF(_xlfn.SWITCH(TRUE,COLUMN()-COLUMN($J$5)-$G69&lt;0,FALSE,MOD(COLUMN()-COLUMN($J$5)-$G69,$I69)=0,TRUE,FALSE),$J69*L$2,0)</f>
        <v>306341.19404999999</v>
      </c>
      <c r="M69" s="126">
        <f t="array" ref="M69">IF(_xlfn.SWITCH(TRUE,COLUMN()-COLUMN($J$5)-$G69&lt;0,FALSE,MOD(COLUMN()-COLUMN($J$5)-$G69,$I69)=0,TRUE,FALSE),$J69*M$2,0)</f>
        <v>0</v>
      </c>
      <c r="N69" s="126">
        <f t="array" ref="N69">IF(_xlfn.SWITCH(TRUE,COLUMN()-COLUMN($J$5)-$G69&lt;0,FALSE,MOD(COLUMN()-COLUMN($J$5)-$G69,$I69)=0,TRUE,FALSE),$J69*N$2,0)</f>
        <v>0</v>
      </c>
      <c r="O69" s="126">
        <f t="array" ref="O69">IF(_xlfn.SWITCH(TRUE,COLUMN()-COLUMN($J$5)-$G69&lt;0,FALSE,MOD(COLUMN()-COLUMN($J$5)-$G69,$I69)=0,TRUE,FALSE),$J69*O$2,0)</f>
        <v>0</v>
      </c>
      <c r="P69" s="126">
        <f t="array" ref="P69">IF(_xlfn.SWITCH(TRUE,COLUMN()-COLUMN($J$5)-$G69&lt;0,FALSE,MOD(COLUMN()-COLUMN($J$5)-$G69,$I69)=0,TRUE,FALSE),$J69*P$2,0)</f>
        <v>0</v>
      </c>
      <c r="Q69" s="126">
        <f t="array" ref="Q69">IF(_xlfn.SWITCH(TRUE,COLUMN()-COLUMN($J$5)-$G69&lt;0,FALSE,MOD(COLUMN()-COLUMN($J$5)-$G69,$I69)=0,TRUE,FALSE),$J69*Q$2,0)</f>
        <v>0</v>
      </c>
      <c r="R69" s="126">
        <f t="array" ref="R69">IF(_xlfn.SWITCH(TRUE,COLUMN()-COLUMN($J$5)-$G69&lt;0,FALSE,MOD(COLUMN()-COLUMN($J$5)-$G69,$I69)=0,TRUE,FALSE),$J69*R$2,0)</f>
        <v>0</v>
      </c>
      <c r="S69" s="126">
        <f t="array" ref="S69">IF(_xlfn.SWITCH(TRUE,COLUMN()-COLUMN($J$5)-$G69&lt;0,FALSE,MOD(COLUMN()-COLUMN($J$5)-$G69,$I69)=0,TRUE,FALSE),$J69*S$2,0)</f>
        <v>0</v>
      </c>
      <c r="T69" s="126">
        <f t="array" ref="T69">IF(_xlfn.SWITCH(TRUE,COLUMN()-COLUMN($J$5)-$G69&lt;0,FALSE,MOD(COLUMN()-COLUMN($J$5)-$G69,$I69)=0,TRUE,FALSE),$J69*T$2,0)</f>
        <v>0</v>
      </c>
      <c r="U69" s="126">
        <f t="array" ref="U69">IF(_xlfn.SWITCH(TRUE,COLUMN()-COLUMN($J$5)-$G69&lt;0,FALSE,MOD(COLUMN()-COLUMN($J$5)-$G69,$I69)=0,TRUE,FALSE),$J69*U$2,0)</f>
        <v>0</v>
      </c>
      <c r="V69" s="126">
        <f t="array" ref="V69">IF(_xlfn.SWITCH(TRUE,COLUMN()-COLUMN($J$5)-$G69&lt;0,FALSE,MOD(COLUMN()-COLUMN($J$5)-$G69,$I69)=0,TRUE,FALSE),$J69*V$2,0)</f>
        <v>0</v>
      </c>
      <c r="W69" s="126">
        <f t="array" ref="W69">IF(_xlfn.SWITCH(TRUE,COLUMN()-COLUMN($J$5)-$G69&lt;0,FALSE,MOD(COLUMN()-COLUMN($J$5)-$G69,$I69)=0,TRUE,FALSE),$J69*W$2,0)</f>
        <v>0</v>
      </c>
      <c r="X69" s="126">
        <f t="array" ref="X69">IF(_xlfn.SWITCH(TRUE,COLUMN()-COLUMN($J$5)-$G69&lt;0,FALSE,MOD(COLUMN()-COLUMN($J$5)-$G69,$I69)=0,TRUE,FALSE),$J69*X$2,0)</f>
        <v>0</v>
      </c>
      <c r="Y69" s="126">
        <f t="array" ref="Y69">IF(_xlfn.SWITCH(TRUE,COLUMN()-COLUMN($J$5)-$G69&lt;0,FALSE,MOD(COLUMN()-COLUMN($J$5)-$G69,$I69)=0,TRUE,FALSE),$J69*Y$2,0)</f>
        <v>0</v>
      </c>
      <c r="Z69" s="126">
        <f t="array" ref="Z69">IF(_xlfn.SWITCH(TRUE,COLUMN()-COLUMN($J$5)-$G69&lt;0,FALSE,MOD(COLUMN()-COLUMN($J$5)-$G69,$I69)=0,TRUE,FALSE),$J69*Z$2,0)</f>
        <v>0</v>
      </c>
      <c r="AA69" s="126">
        <f t="array" ref="AA69">IF(_xlfn.SWITCH(TRUE,COLUMN()-COLUMN($J$5)-$G69&lt;0,FALSE,MOD(COLUMN()-COLUMN($J$5)-$G69,$I69)=0,TRUE,FALSE),$J69*AA$2,0)</f>
        <v>0</v>
      </c>
      <c r="AB69" s="126">
        <f t="array" ref="AB69">IF(_xlfn.SWITCH(TRUE,COLUMN()-COLUMN($J$5)-$G69&lt;0,FALSE,MOD(COLUMN()-COLUMN($J$5)-$G69,$I69)=0,TRUE,FALSE),$J69*AB$2,0)</f>
        <v>0</v>
      </c>
      <c r="AC69" s="126">
        <f t="array" ref="AC69">IF(_xlfn.SWITCH(TRUE,COLUMN()-COLUMN($J$5)-$G69&lt;0,FALSE,MOD(COLUMN()-COLUMN($J$5)-$G69,$I69)=0,TRUE,FALSE),$J69*AC$2,0)</f>
        <v>0</v>
      </c>
      <c r="AD69" s="126">
        <f t="array" ref="AD69">IF(_xlfn.SWITCH(TRUE,COLUMN()-COLUMN($J$5)-$G69&lt;0,FALSE,MOD(COLUMN()-COLUMN($J$5)-$G69,$I69)=0,TRUE,FALSE),$J69*AD$2,0)</f>
        <v>0</v>
      </c>
      <c r="AE69" s="127">
        <f t="shared" ref="AE69:AE107" si="6">SUM(K69:AD69)</f>
        <v>306341.19404999999</v>
      </c>
    </row>
    <row r="70" spans="1:31" s="128" customFormat="1" ht="15" outlineLevel="2">
      <c r="A70" s="122" t="s">
        <v>943</v>
      </c>
      <c r="B70" s="141" t="s">
        <v>1201</v>
      </c>
      <c r="C70" s="252" t="s">
        <v>992</v>
      </c>
      <c r="D70" s="252" t="s">
        <v>1202</v>
      </c>
      <c r="E70" s="470" t="s">
        <v>1203</v>
      </c>
      <c r="F70" s="468" t="s">
        <v>983</v>
      </c>
      <c r="G70" s="122">
        <f t="shared" si="5"/>
        <v>2</v>
      </c>
      <c r="H70" s="468">
        <v>2026</v>
      </c>
      <c r="I70" s="468">
        <v>20</v>
      </c>
      <c r="J70" s="415">
        <f>Costs!P68</f>
        <v>168750</v>
      </c>
      <c r="K70" s="419">
        <f t="array" ref="K70">IF(_xlfn.SWITCH(TRUE,COLUMN()-COLUMN($J$5)-$G70&lt;0,FALSE,MOD(COLUMN()-COLUMN($J$5)-$G70,$I70)=0,TRUE,FALSE),$J70*K$2,0)</f>
        <v>0</v>
      </c>
      <c r="L70" s="126">
        <f t="array" ref="L70">IF(_xlfn.SWITCH(TRUE,COLUMN()-COLUMN($J$5)-$G70&lt;0,FALSE,MOD(COLUMN()-COLUMN($J$5)-$G70,$I70)=0,TRUE,FALSE),$J70*L$2,0)</f>
        <v>179895.9375</v>
      </c>
      <c r="M70" s="126">
        <f t="array" ref="M70">IF(_xlfn.SWITCH(TRUE,COLUMN()-COLUMN($J$5)-$G70&lt;0,FALSE,MOD(COLUMN()-COLUMN($J$5)-$G70,$I70)=0,TRUE,FALSE),$J70*M$2,0)</f>
        <v>0</v>
      </c>
      <c r="N70" s="126">
        <f t="array" ref="N70">IF(_xlfn.SWITCH(TRUE,COLUMN()-COLUMN($J$5)-$G70&lt;0,FALSE,MOD(COLUMN()-COLUMN($J$5)-$G70,$I70)=0,TRUE,FALSE),$J70*N$2,0)</f>
        <v>0</v>
      </c>
      <c r="O70" s="126">
        <f t="array" ref="O70">IF(_xlfn.SWITCH(TRUE,COLUMN()-COLUMN($J$5)-$G70&lt;0,FALSE,MOD(COLUMN()-COLUMN($J$5)-$G70,$I70)=0,TRUE,FALSE),$J70*O$2,0)</f>
        <v>0</v>
      </c>
      <c r="P70" s="126">
        <f t="array" ref="P70">IF(_xlfn.SWITCH(TRUE,COLUMN()-COLUMN($J$5)-$G70&lt;0,FALSE,MOD(COLUMN()-COLUMN($J$5)-$G70,$I70)=0,TRUE,FALSE),$J70*P$2,0)</f>
        <v>0</v>
      </c>
      <c r="Q70" s="126">
        <f t="array" ref="Q70">IF(_xlfn.SWITCH(TRUE,COLUMN()-COLUMN($J$5)-$G70&lt;0,FALSE,MOD(COLUMN()-COLUMN($J$5)-$G70,$I70)=0,TRUE,FALSE),$J70*Q$2,0)</f>
        <v>0</v>
      </c>
      <c r="R70" s="126">
        <f t="array" ref="R70">IF(_xlfn.SWITCH(TRUE,COLUMN()-COLUMN($J$5)-$G70&lt;0,FALSE,MOD(COLUMN()-COLUMN($J$5)-$G70,$I70)=0,TRUE,FALSE),$J70*R$2,0)</f>
        <v>0</v>
      </c>
      <c r="S70" s="126">
        <f t="array" ref="S70">IF(_xlfn.SWITCH(TRUE,COLUMN()-COLUMN($J$5)-$G70&lt;0,FALSE,MOD(COLUMN()-COLUMN($J$5)-$G70,$I70)=0,TRUE,FALSE),$J70*S$2,0)</f>
        <v>0</v>
      </c>
      <c r="T70" s="126">
        <f t="array" ref="T70">IF(_xlfn.SWITCH(TRUE,COLUMN()-COLUMN($J$5)-$G70&lt;0,FALSE,MOD(COLUMN()-COLUMN($J$5)-$G70,$I70)=0,TRUE,FALSE),$J70*T$2,0)</f>
        <v>0</v>
      </c>
      <c r="U70" s="126">
        <f t="array" ref="U70">IF(_xlfn.SWITCH(TRUE,COLUMN()-COLUMN($J$5)-$G70&lt;0,FALSE,MOD(COLUMN()-COLUMN($J$5)-$G70,$I70)=0,TRUE,FALSE),$J70*U$2,0)</f>
        <v>0</v>
      </c>
      <c r="V70" s="126">
        <f t="array" ref="V70">IF(_xlfn.SWITCH(TRUE,COLUMN()-COLUMN($J$5)-$G70&lt;0,FALSE,MOD(COLUMN()-COLUMN($J$5)-$G70,$I70)=0,TRUE,FALSE),$J70*V$2,0)</f>
        <v>0</v>
      </c>
      <c r="W70" s="126">
        <f t="array" ref="W70">IF(_xlfn.SWITCH(TRUE,COLUMN()-COLUMN($J$5)-$G70&lt;0,FALSE,MOD(COLUMN()-COLUMN($J$5)-$G70,$I70)=0,TRUE,FALSE),$J70*W$2,0)</f>
        <v>0</v>
      </c>
      <c r="X70" s="126">
        <f t="array" ref="X70">IF(_xlfn.SWITCH(TRUE,COLUMN()-COLUMN($J$5)-$G70&lt;0,FALSE,MOD(COLUMN()-COLUMN($J$5)-$G70,$I70)=0,TRUE,FALSE),$J70*X$2,0)</f>
        <v>0</v>
      </c>
      <c r="Y70" s="126">
        <f t="array" ref="Y70">IF(_xlfn.SWITCH(TRUE,COLUMN()-COLUMN($J$5)-$G70&lt;0,FALSE,MOD(COLUMN()-COLUMN($J$5)-$G70,$I70)=0,TRUE,FALSE),$J70*Y$2,0)</f>
        <v>0</v>
      </c>
      <c r="Z70" s="126">
        <f t="array" ref="Z70">IF(_xlfn.SWITCH(TRUE,COLUMN()-COLUMN($J$5)-$G70&lt;0,FALSE,MOD(COLUMN()-COLUMN($J$5)-$G70,$I70)=0,TRUE,FALSE),$J70*Z$2,0)</f>
        <v>0</v>
      </c>
      <c r="AA70" s="126">
        <f t="array" ref="AA70">IF(_xlfn.SWITCH(TRUE,COLUMN()-COLUMN($J$5)-$G70&lt;0,FALSE,MOD(COLUMN()-COLUMN($J$5)-$G70,$I70)=0,TRUE,FALSE),$J70*AA$2,0)</f>
        <v>0</v>
      </c>
      <c r="AB70" s="126">
        <f t="array" ref="AB70">IF(_xlfn.SWITCH(TRUE,COLUMN()-COLUMN($J$5)-$G70&lt;0,FALSE,MOD(COLUMN()-COLUMN($J$5)-$G70,$I70)=0,TRUE,FALSE),$J70*AB$2,0)</f>
        <v>0</v>
      </c>
      <c r="AC70" s="126">
        <f t="array" ref="AC70">IF(_xlfn.SWITCH(TRUE,COLUMN()-COLUMN($J$5)-$G70&lt;0,FALSE,MOD(COLUMN()-COLUMN($J$5)-$G70,$I70)=0,TRUE,FALSE),$J70*AC$2,0)</f>
        <v>0</v>
      </c>
      <c r="AD70" s="126">
        <f t="array" ref="AD70">IF(_xlfn.SWITCH(TRUE,COLUMN()-COLUMN($J$5)-$G70&lt;0,FALSE,MOD(COLUMN()-COLUMN($J$5)-$G70,$I70)=0,TRUE,FALSE),$J70*AD$2,0)</f>
        <v>0</v>
      </c>
      <c r="AE70" s="127">
        <f t="shared" si="6"/>
        <v>179895.9375</v>
      </c>
    </row>
    <row r="71" spans="1:31" s="128" customFormat="1" ht="15" outlineLevel="2">
      <c r="A71" s="122" t="s">
        <v>943</v>
      </c>
      <c r="B71" s="141" t="s">
        <v>1359</v>
      </c>
      <c r="C71" s="252" t="s">
        <v>1000</v>
      </c>
      <c r="D71" s="252" t="s">
        <v>1113</v>
      </c>
      <c r="E71" s="470" t="s">
        <v>1145</v>
      </c>
      <c r="F71" s="468" t="s">
        <v>984</v>
      </c>
      <c r="G71" s="122">
        <f t="shared" si="5"/>
        <v>5</v>
      </c>
      <c r="H71" s="468">
        <v>2029</v>
      </c>
      <c r="I71" s="468">
        <v>10</v>
      </c>
      <c r="J71" s="415">
        <f>Costs!P69</f>
        <v>409239</v>
      </c>
      <c r="K71" s="419">
        <f t="array" ref="K71">IF(_xlfn.SWITCH(TRUE,COLUMN()-COLUMN($J$5)-$G71&lt;0,FALSE,MOD(COLUMN()-COLUMN($J$5)-$G71,$I71)=0,TRUE,FALSE),$J71*K$2,0)</f>
        <v>0</v>
      </c>
      <c r="L71" s="126">
        <f t="array" ref="L71">IF(_xlfn.SWITCH(TRUE,COLUMN()-COLUMN($J$5)-$G71&lt;0,FALSE,MOD(COLUMN()-COLUMN($J$5)-$G71,$I71)=0,TRUE,FALSE),$J71*L$2,0)</f>
        <v>0</v>
      </c>
      <c r="M71" s="126">
        <f t="array" ref="M71">IF(_xlfn.SWITCH(TRUE,COLUMN()-COLUMN($J$5)-$G71&lt;0,FALSE,MOD(COLUMN()-COLUMN($J$5)-$G71,$I71)=0,TRUE,FALSE),$J71*M$2,0)</f>
        <v>0</v>
      </c>
      <c r="N71" s="126">
        <f t="array" ref="N71">IF(_xlfn.SWITCH(TRUE,COLUMN()-COLUMN($J$5)-$G71&lt;0,FALSE,MOD(COLUMN()-COLUMN($J$5)-$G71,$I71)=0,TRUE,FALSE),$J71*N$2,0)</f>
        <v>0</v>
      </c>
      <c r="O71" s="126">
        <f t="array" ref="O71">IF(_xlfn.SWITCH(TRUE,COLUMN()-COLUMN($J$5)-$G71&lt;0,FALSE,MOD(COLUMN()-COLUMN($J$5)-$G71,$I71)=0,TRUE,FALSE),$J71*O$2,0)</f>
        <v>476723.17339193565</v>
      </c>
      <c r="P71" s="126">
        <f t="array" ref="P71">IF(_xlfn.SWITCH(TRUE,COLUMN()-COLUMN($J$5)-$G71&lt;0,FALSE,MOD(COLUMN()-COLUMN($J$5)-$G71,$I71)=0,TRUE,FALSE),$J71*P$2,0)</f>
        <v>0</v>
      </c>
      <c r="Q71" s="126">
        <f t="array" ref="Q71">IF(_xlfn.SWITCH(TRUE,COLUMN()-COLUMN($J$5)-$G71&lt;0,FALSE,MOD(COLUMN()-COLUMN($J$5)-$G71,$I71)=0,TRUE,FALSE),$J71*Q$2,0)</f>
        <v>0</v>
      </c>
      <c r="R71" s="126">
        <f t="array" ref="R71">IF(_xlfn.SWITCH(TRUE,COLUMN()-COLUMN($J$5)-$G71&lt;0,FALSE,MOD(COLUMN()-COLUMN($J$5)-$G71,$I71)=0,TRUE,FALSE),$J71*R$2,0)</f>
        <v>0</v>
      </c>
      <c r="S71" s="126">
        <f t="array" ref="S71">IF(_xlfn.SWITCH(TRUE,COLUMN()-COLUMN($J$5)-$G71&lt;0,FALSE,MOD(COLUMN()-COLUMN($J$5)-$G71,$I71)=0,TRUE,FALSE),$J71*S$2,0)</f>
        <v>0</v>
      </c>
      <c r="T71" s="126">
        <f t="array" ref="T71">IF(_xlfn.SWITCH(TRUE,COLUMN()-COLUMN($J$5)-$G71&lt;0,FALSE,MOD(COLUMN()-COLUMN($J$5)-$G71,$I71)=0,TRUE,FALSE),$J71*T$2,0)</f>
        <v>0</v>
      </c>
      <c r="U71" s="126">
        <f t="array" ref="U71">IF(_xlfn.SWITCH(TRUE,COLUMN()-COLUMN($J$5)-$G71&lt;0,FALSE,MOD(COLUMN()-COLUMN($J$5)-$G71,$I71)=0,TRUE,FALSE),$J71*U$2,0)</f>
        <v>0</v>
      </c>
      <c r="V71" s="126">
        <f t="array" ref="V71">IF(_xlfn.SWITCH(TRUE,COLUMN()-COLUMN($J$5)-$G71&lt;0,FALSE,MOD(COLUMN()-COLUMN($J$5)-$G71,$I71)=0,TRUE,FALSE),$J71*V$2,0)</f>
        <v>0</v>
      </c>
      <c r="W71" s="126">
        <f t="array" ref="W71">IF(_xlfn.SWITCH(TRUE,COLUMN()-COLUMN($J$5)-$G71&lt;0,FALSE,MOD(COLUMN()-COLUMN($J$5)-$G71,$I71)=0,TRUE,FALSE),$J71*W$2,0)</f>
        <v>0</v>
      </c>
      <c r="X71" s="126">
        <f t="array" ref="X71">IF(_xlfn.SWITCH(TRUE,COLUMN()-COLUMN($J$5)-$G71&lt;0,FALSE,MOD(COLUMN()-COLUMN($J$5)-$G71,$I71)=0,TRUE,FALSE),$J71*X$2,0)</f>
        <v>0</v>
      </c>
      <c r="Y71" s="126">
        <f t="array" ref="Y71">IF(_xlfn.SWITCH(TRUE,COLUMN()-COLUMN($J$5)-$G71&lt;0,FALSE,MOD(COLUMN()-COLUMN($J$5)-$G71,$I71)=0,TRUE,FALSE),$J71*Y$2,0)</f>
        <v>640676.08113433036</v>
      </c>
      <c r="Z71" s="126">
        <f t="array" ref="Z71">IF(_xlfn.SWITCH(TRUE,COLUMN()-COLUMN($J$5)-$G71&lt;0,FALSE,MOD(COLUMN()-COLUMN($J$5)-$G71,$I71)=0,TRUE,FALSE),$J71*Z$2,0)</f>
        <v>0</v>
      </c>
      <c r="AA71" s="126">
        <f t="array" ref="AA71">IF(_xlfn.SWITCH(TRUE,COLUMN()-COLUMN($J$5)-$G71&lt;0,FALSE,MOD(COLUMN()-COLUMN($J$5)-$G71,$I71)=0,TRUE,FALSE),$J71*AA$2,0)</f>
        <v>0</v>
      </c>
      <c r="AB71" s="126">
        <f t="array" ref="AB71">IF(_xlfn.SWITCH(TRUE,COLUMN()-COLUMN($J$5)-$G71&lt;0,FALSE,MOD(COLUMN()-COLUMN($J$5)-$G71,$I71)=0,TRUE,FALSE),$J71*AB$2,0)</f>
        <v>0</v>
      </c>
      <c r="AC71" s="126">
        <f t="array" ref="AC71">IF(_xlfn.SWITCH(TRUE,COLUMN()-COLUMN($J$5)-$G71&lt;0,FALSE,MOD(COLUMN()-COLUMN($J$5)-$G71,$I71)=0,TRUE,FALSE),$J71*AC$2,0)</f>
        <v>0</v>
      </c>
      <c r="AD71" s="126">
        <f t="array" ref="AD71">IF(_xlfn.SWITCH(TRUE,COLUMN()-COLUMN($J$5)-$G71&lt;0,FALSE,MOD(COLUMN()-COLUMN($J$5)-$G71,$I71)=0,TRUE,FALSE),$J71*AD$2,0)</f>
        <v>0</v>
      </c>
      <c r="AE71" s="127">
        <f t="shared" si="6"/>
        <v>1117399.2545262659</v>
      </c>
    </row>
    <row r="72" spans="1:31" s="128" customFormat="1" ht="15" outlineLevel="2">
      <c r="A72" s="122" t="s">
        <v>943</v>
      </c>
      <c r="B72" s="141" t="s">
        <v>1360</v>
      </c>
      <c r="C72" s="252" t="s">
        <v>1000</v>
      </c>
      <c r="D72" s="252" t="s">
        <v>1130</v>
      </c>
      <c r="E72" s="470" t="s">
        <v>1153</v>
      </c>
      <c r="F72" s="468" t="s">
        <v>984</v>
      </c>
      <c r="G72" s="122">
        <f t="shared" si="5"/>
        <v>5</v>
      </c>
      <c r="H72" s="468">
        <v>2029</v>
      </c>
      <c r="I72" s="468">
        <v>15</v>
      </c>
      <c r="J72" s="415">
        <f>Costs!P70</f>
        <v>405000</v>
      </c>
      <c r="K72" s="419">
        <f t="array" ref="K72">IF(_xlfn.SWITCH(TRUE,COLUMN()-COLUMN($J$5)-$G72&lt;0,FALSE,MOD(COLUMN()-COLUMN($J$5)-$G72,$I72)=0,TRUE,FALSE),$J72*K$2,0)</f>
        <v>0</v>
      </c>
      <c r="L72" s="126">
        <f t="array" ref="L72">IF(_xlfn.SWITCH(TRUE,COLUMN()-COLUMN($J$5)-$G72&lt;0,FALSE,MOD(COLUMN()-COLUMN($J$5)-$G72,$I72)=0,TRUE,FALSE),$J72*L$2,0)</f>
        <v>0</v>
      </c>
      <c r="M72" s="126">
        <f t="array" ref="M72">IF(_xlfn.SWITCH(TRUE,COLUMN()-COLUMN($J$5)-$G72&lt;0,FALSE,MOD(COLUMN()-COLUMN($J$5)-$G72,$I72)=0,TRUE,FALSE),$J72*M$2,0)</f>
        <v>0</v>
      </c>
      <c r="N72" s="126">
        <f t="array" ref="N72">IF(_xlfn.SWITCH(TRUE,COLUMN()-COLUMN($J$5)-$G72&lt;0,FALSE,MOD(COLUMN()-COLUMN($J$5)-$G72,$I72)=0,TRUE,FALSE),$J72*N$2,0)</f>
        <v>0</v>
      </c>
      <c r="O72" s="126">
        <f t="array" ref="O72">IF(_xlfn.SWITCH(TRUE,COLUMN()-COLUMN($J$5)-$G72&lt;0,FALSE,MOD(COLUMN()-COLUMN($J$5)-$G72,$I72)=0,TRUE,FALSE),$J72*O$2,0)</f>
        <v>471785.15543175</v>
      </c>
      <c r="P72" s="126">
        <f t="array" ref="P72">IF(_xlfn.SWITCH(TRUE,COLUMN()-COLUMN($J$5)-$G72&lt;0,FALSE,MOD(COLUMN()-COLUMN($J$5)-$G72,$I72)=0,TRUE,FALSE),$J72*P$2,0)</f>
        <v>0</v>
      </c>
      <c r="Q72" s="126">
        <f t="array" ref="Q72">IF(_xlfn.SWITCH(TRUE,COLUMN()-COLUMN($J$5)-$G72&lt;0,FALSE,MOD(COLUMN()-COLUMN($J$5)-$G72,$I72)=0,TRUE,FALSE),$J72*Q$2,0)</f>
        <v>0</v>
      </c>
      <c r="R72" s="126">
        <f t="array" ref="R72">IF(_xlfn.SWITCH(TRUE,COLUMN()-COLUMN($J$5)-$G72&lt;0,FALSE,MOD(COLUMN()-COLUMN($J$5)-$G72,$I72)=0,TRUE,FALSE),$J72*R$2,0)</f>
        <v>0</v>
      </c>
      <c r="S72" s="126">
        <f t="array" ref="S72">IF(_xlfn.SWITCH(TRUE,COLUMN()-COLUMN($J$5)-$G72&lt;0,FALSE,MOD(COLUMN()-COLUMN($J$5)-$G72,$I72)=0,TRUE,FALSE),$J72*S$2,0)</f>
        <v>0</v>
      </c>
      <c r="T72" s="126">
        <f t="array" ref="T72">IF(_xlfn.SWITCH(TRUE,COLUMN()-COLUMN($J$5)-$G72&lt;0,FALSE,MOD(COLUMN()-COLUMN($J$5)-$G72,$I72)=0,TRUE,FALSE),$J72*T$2,0)</f>
        <v>0</v>
      </c>
      <c r="U72" s="126">
        <f t="array" ref="U72">IF(_xlfn.SWITCH(TRUE,COLUMN()-COLUMN($J$5)-$G72&lt;0,FALSE,MOD(COLUMN()-COLUMN($J$5)-$G72,$I72)=0,TRUE,FALSE),$J72*U$2,0)</f>
        <v>0</v>
      </c>
      <c r="V72" s="126">
        <f t="array" ref="V72">IF(_xlfn.SWITCH(TRUE,COLUMN()-COLUMN($J$5)-$G72&lt;0,FALSE,MOD(COLUMN()-COLUMN($J$5)-$G72,$I72)=0,TRUE,FALSE),$J72*V$2,0)</f>
        <v>0</v>
      </c>
      <c r="W72" s="126">
        <f t="array" ref="W72">IF(_xlfn.SWITCH(TRUE,COLUMN()-COLUMN($J$5)-$G72&lt;0,FALSE,MOD(COLUMN()-COLUMN($J$5)-$G72,$I72)=0,TRUE,FALSE),$J72*W$2,0)</f>
        <v>0</v>
      </c>
      <c r="X72" s="126">
        <f t="array" ref="X72">IF(_xlfn.SWITCH(TRUE,COLUMN()-COLUMN($J$5)-$G72&lt;0,FALSE,MOD(COLUMN()-COLUMN($J$5)-$G72,$I72)=0,TRUE,FALSE),$J72*X$2,0)</f>
        <v>0</v>
      </c>
      <c r="Y72" s="126">
        <f t="array" ref="Y72">IF(_xlfn.SWITCH(TRUE,COLUMN()-COLUMN($J$5)-$G72&lt;0,FALSE,MOD(COLUMN()-COLUMN($J$5)-$G72,$I72)=0,TRUE,FALSE),$J72*Y$2,0)</f>
        <v>0</v>
      </c>
      <c r="Z72" s="126">
        <f t="array" ref="Z72">IF(_xlfn.SWITCH(TRUE,COLUMN()-COLUMN($J$5)-$G72&lt;0,FALSE,MOD(COLUMN()-COLUMN($J$5)-$G72,$I72)=0,TRUE,FALSE),$J72*Z$2,0)</f>
        <v>0</v>
      </c>
      <c r="AA72" s="126">
        <f t="array" ref="AA72">IF(_xlfn.SWITCH(TRUE,COLUMN()-COLUMN($J$5)-$G72&lt;0,FALSE,MOD(COLUMN()-COLUMN($J$5)-$G72,$I72)=0,TRUE,FALSE),$J72*AA$2,0)</f>
        <v>0</v>
      </c>
      <c r="AB72" s="126">
        <f t="array" ref="AB72">IF(_xlfn.SWITCH(TRUE,COLUMN()-COLUMN($J$5)-$G72&lt;0,FALSE,MOD(COLUMN()-COLUMN($J$5)-$G72,$I72)=0,TRUE,FALSE),$J72*AB$2,0)</f>
        <v>0</v>
      </c>
      <c r="AC72" s="126">
        <f t="array" ref="AC72">IF(_xlfn.SWITCH(TRUE,COLUMN()-COLUMN($J$5)-$G72&lt;0,FALSE,MOD(COLUMN()-COLUMN($J$5)-$G72,$I72)=0,TRUE,FALSE),$J72*AC$2,0)</f>
        <v>0</v>
      </c>
      <c r="AD72" s="126">
        <f t="array" ref="AD72">IF(_xlfn.SWITCH(TRUE,COLUMN()-COLUMN($J$5)-$G72&lt;0,FALSE,MOD(COLUMN()-COLUMN($J$5)-$G72,$I72)=0,TRUE,FALSE),$J72*AD$2,0)</f>
        <v>735025.89979859395</v>
      </c>
      <c r="AE72" s="127">
        <f t="shared" si="6"/>
        <v>1206811.0552303439</v>
      </c>
    </row>
    <row r="73" spans="1:31" s="128" customFormat="1" ht="15" outlineLevel="2">
      <c r="A73" s="122" t="s">
        <v>943</v>
      </c>
      <c r="B73" s="141" t="s">
        <v>1360</v>
      </c>
      <c r="C73" s="252" t="s">
        <v>1000</v>
      </c>
      <c r="D73" s="252" t="s">
        <v>1154</v>
      </c>
      <c r="E73" s="470" t="s">
        <v>1129</v>
      </c>
      <c r="F73" s="468" t="s">
        <v>983</v>
      </c>
      <c r="G73" s="122">
        <f t="shared" si="5"/>
        <v>2</v>
      </c>
      <c r="H73" s="468">
        <v>2026</v>
      </c>
      <c r="I73" s="468">
        <v>20</v>
      </c>
      <c r="J73" s="415">
        <f>Costs!P71</f>
        <v>37800</v>
      </c>
      <c r="K73" s="419">
        <f t="array" ref="K73">IF(_xlfn.SWITCH(TRUE,COLUMN()-COLUMN($J$5)-$G73&lt;0,FALSE,MOD(COLUMN()-COLUMN($J$5)-$G73,$I73)=0,TRUE,FALSE),$J73*K$2,0)</f>
        <v>0</v>
      </c>
      <c r="L73" s="126">
        <f t="array" ref="L73">IF(_xlfn.SWITCH(TRUE,COLUMN()-COLUMN($J$5)-$G73&lt;0,FALSE,MOD(COLUMN()-COLUMN($J$5)-$G73,$I73)=0,TRUE,FALSE),$J73*L$2,0)</f>
        <v>40296.689999999995</v>
      </c>
      <c r="M73" s="126">
        <f t="array" ref="M73">IF(_xlfn.SWITCH(TRUE,COLUMN()-COLUMN($J$5)-$G73&lt;0,FALSE,MOD(COLUMN()-COLUMN($J$5)-$G73,$I73)=0,TRUE,FALSE),$J73*M$2,0)</f>
        <v>0</v>
      </c>
      <c r="N73" s="126">
        <f t="array" ref="N73">IF(_xlfn.SWITCH(TRUE,COLUMN()-COLUMN($J$5)-$G73&lt;0,FALSE,MOD(COLUMN()-COLUMN($J$5)-$G73,$I73)=0,TRUE,FALSE),$J73*N$2,0)</f>
        <v>0</v>
      </c>
      <c r="O73" s="126">
        <f t="array" ref="O73">IF(_xlfn.SWITCH(TRUE,COLUMN()-COLUMN($J$5)-$G73&lt;0,FALSE,MOD(COLUMN()-COLUMN($J$5)-$G73,$I73)=0,TRUE,FALSE),$J73*O$2,0)</f>
        <v>0</v>
      </c>
      <c r="P73" s="126">
        <f t="array" ref="P73">IF(_xlfn.SWITCH(TRUE,COLUMN()-COLUMN($J$5)-$G73&lt;0,FALSE,MOD(COLUMN()-COLUMN($J$5)-$G73,$I73)=0,TRUE,FALSE),$J73*P$2,0)</f>
        <v>0</v>
      </c>
      <c r="Q73" s="126">
        <f t="array" ref="Q73">IF(_xlfn.SWITCH(TRUE,COLUMN()-COLUMN($J$5)-$G73&lt;0,FALSE,MOD(COLUMN()-COLUMN($J$5)-$G73,$I73)=0,TRUE,FALSE),$J73*Q$2,0)</f>
        <v>0</v>
      </c>
      <c r="R73" s="126">
        <f t="array" ref="R73">IF(_xlfn.SWITCH(TRUE,COLUMN()-COLUMN($J$5)-$G73&lt;0,FALSE,MOD(COLUMN()-COLUMN($J$5)-$G73,$I73)=0,TRUE,FALSE),$J73*R$2,0)</f>
        <v>0</v>
      </c>
      <c r="S73" s="126">
        <f t="array" ref="S73">IF(_xlfn.SWITCH(TRUE,COLUMN()-COLUMN($J$5)-$G73&lt;0,FALSE,MOD(COLUMN()-COLUMN($J$5)-$G73,$I73)=0,TRUE,FALSE),$J73*S$2,0)</f>
        <v>0</v>
      </c>
      <c r="T73" s="126">
        <f t="array" ref="T73">IF(_xlfn.SWITCH(TRUE,COLUMN()-COLUMN($J$5)-$G73&lt;0,FALSE,MOD(COLUMN()-COLUMN($J$5)-$G73,$I73)=0,TRUE,FALSE),$J73*T$2,0)</f>
        <v>0</v>
      </c>
      <c r="U73" s="126">
        <f t="array" ref="U73">IF(_xlfn.SWITCH(TRUE,COLUMN()-COLUMN($J$5)-$G73&lt;0,FALSE,MOD(COLUMN()-COLUMN($J$5)-$G73,$I73)=0,TRUE,FALSE),$J73*U$2,0)</f>
        <v>0</v>
      </c>
      <c r="V73" s="126">
        <f t="array" ref="V73">IF(_xlfn.SWITCH(TRUE,COLUMN()-COLUMN($J$5)-$G73&lt;0,FALSE,MOD(COLUMN()-COLUMN($J$5)-$G73,$I73)=0,TRUE,FALSE),$J73*V$2,0)</f>
        <v>0</v>
      </c>
      <c r="W73" s="126">
        <f t="array" ref="W73">IF(_xlfn.SWITCH(TRUE,COLUMN()-COLUMN($J$5)-$G73&lt;0,FALSE,MOD(COLUMN()-COLUMN($J$5)-$G73,$I73)=0,TRUE,FALSE),$J73*W$2,0)</f>
        <v>0</v>
      </c>
      <c r="X73" s="126">
        <f t="array" ref="X73">IF(_xlfn.SWITCH(TRUE,COLUMN()-COLUMN($J$5)-$G73&lt;0,FALSE,MOD(COLUMN()-COLUMN($J$5)-$G73,$I73)=0,TRUE,FALSE),$J73*X$2,0)</f>
        <v>0</v>
      </c>
      <c r="Y73" s="126">
        <f t="array" ref="Y73">IF(_xlfn.SWITCH(TRUE,COLUMN()-COLUMN($J$5)-$G73&lt;0,FALSE,MOD(COLUMN()-COLUMN($J$5)-$G73,$I73)=0,TRUE,FALSE),$J73*Y$2,0)</f>
        <v>0</v>
      </c>
      <c r="Z73" s="126">
        <f t="array" ref="Z73">IF(_xlfn.SWITCH(TRUE,COLUMN()-COLUMN($J$5)-$G73&lt;0,FALSE,MOD(COLUMN()-COLUMN($J$5)-$G73,$I73)=0,TRUE,FALSE),$J73*Z$2,0)</f>
        <v>0</v>
      </c>
      <c r="AA73" s="126">
        <f t="array" ref="AA73">IF(_xlfn.SWITCH(TRUE,COLUMN()-COLUMN($J$5)-$G73&lt;0,FALSE,MOD(COLUMN()-COLUMN($J$5)-$G73,$I73)=0,TRUE,FALSE),$J73*AA$2,0)</f>
        <v>0</v>
      </c>
      <c r="AB73" s="126">
        <f t="array" ref="AB73">IF(_xlfn.SWITCH(TRUE,COLUMN()-COLUMN($J$5)-$G73&lt;0,FALSE,MOD(COLUMN()-COLUMN($J$5)-$G73,$I73)=0,TRUE,FALSE),$J73*AB$2,0)</f>
        <v>0</v>
      </c>
      <c r="AC73" s="126">
        <f t="array" ref="AC73">IF(_xlfn.SWITCH(TRUE,COLUMN()-COLUMN($J$5)-$G73&lt;0,FALSE,MOD(COLUMN()-COLUMN($J$5)-$G73,$I73)=0,TRUE,FALSE),$J73*AC$2,0)</f>
        <v>0</v>
      </c>
      <c r="AD73" s="126">
        <f t="array" ref="AD73">IF(_xlfn.SWITCH(TRUE,COLUMN()-COLUMN($J$5)-$G73&lt;0,FALSE,MOD(COLUMN()-COLUMN($J$5)-$G73,$I73)=0,TRUE,FALSE),$J73*AD$2,0)</f>
        <v>0</v>
      </c>
      <c r="AE73" s="127">
        <f t="shared" si="6"/>
        <v>40296.689999999995</v>
      </c>
    </row>
    <row r="74" spans="1:31" s="128" customFormat="1" ht="15" outlineLevel="2">
      <c r="A74" s="122" t="s">
        <v>943</v>
      </c>
      <c r="B74" s="141" t="s">
        <v>1360</v>
      </c>
      <c r="C74" s="252" t="s">
        <v>1000</v>
      </c>
      <c r="D74" s="252" t="s">
        <v>1144</v>
      </c>
      <c r="E74" s="470" t="s">
        <v>1129</v>
      </c>
      <c r="F74" s="468" t="s">
        <v>983</v>
      </c>
      <c r="G74" s="122">
        <f t="shared" si="5"/>
        <v>2</v>
      </c>
      <c r="H74" s="468">
        <v>2026</v>
      </c>
      <c r="I74" s="468">
        <v>5</v>
      </c>
      <c r="J74" s="415">
        <f>Costs!P72</f>
        <v>27000</v>
      </c>
      <c r="K74" s="419">
        <f t="array" ref="K74">IF(_xlfn.SWITCH(TRUE,COLUMN()-COLUMN($J$5)-$G74&lt;0,FALSE,MOD(COLUMN()-COLUMN($J$5)-$G74,$I74)=0,TRUE,FALSE),$J74*K$2,0)</f>
        <v>0</v>
      </c>
      <c r="L74" s="126">
        <f t="array" ref="L74">IF(_xlfn.SWITCH(TRUE,COLUMN()-COLUMN($J$5)-$G74&lt;0,FALSE,MOD(COLUMN()-COLUMN($J$5)-$G74,$I74)=0,TRUE,FALSE),$J74*L$2,0)</f>
        <v>28783.35</v>
      </c>
      <c r="M74" s="126">
        <f t="array" ref="M74">IF(_xlfn.SWITCH(TRUE,COLUMN()-COLUMN($J$5)-$G74&lt;0,FALSE,MOD(COLUMN()-COLUMN($J$5)-$G74,$I74)=0,TRUE,FALSE),$J74*M$2,0)</f>
        <v>0</v>
      </c>
      <c r="N74" s="126">
        <f t="array" ref="N74">IF(_xlfn.SWITCH(TRUE,COLUMN()-COLUMN($J$5)-$G74&lt;0,FALSE,MOD(COLUMN()-COLUMN($J$5)-$G74,$I74)=0,TRUE,FALSE),$J74*N$2,0)</f>
        <v>0</v>
      </c>
      <c r="O74" s="126">
        <f t="array" ref="O74">IF(_xlfn.SWITCH(TRUE,COLUMN()-COLUMN($J$5)-$G74&lt;0,FALSE,MOD(COLUMN()-COLUMN($J$5)-$G74,$I74)=0,TRUE,FALSE),$J74*O$2,0)</f>
        <v>0</v>
      </c>
      <c r="P74" s="126">
        <f t="array" ref="P74">IF(_xlfn.SWITCH(TRUE,COLUMN()-COLUMN($J$5)-$G74&lt;0,FALSE,MOD(COLUMN()-COLUMN($J$5)-$G74,$I74)=0,TRUE,FALSE),$J74*P$2,0)</f>
        <v>0</v>
      </c>
      <c r="Q74" s="126">
        <f t="array" ref="Q74">IF(_xlfn.SWITCH(TRUE,COLUMN()-COLUMN($J$5)-$G74&lt;0,FALSE,MOD(COLUMN()-COLUMN($J$5)-$G74,$I74)=0,TRUE,FALSE),$J74*Q$2,0)</f>
        <v>33367.79142650291</v>
      </c>
      <c r="R74" s="126">
        <f t="array" ref="R74">IF(_xlfn.SWITCH(TRUE,COLUMN()-COLUMN($J$5)-$G74&lt;0,FALSE,MOD(COLUMN()-COLUMN($J$5)-$G74,$I74)=0,TRUE,FALSE),$J74*R$2,0)</f>
        <v>0</v>
      </c>
      <c r="S74" s="126">
        <f t="array" ref="S74">IF(_xlfn.SWITCH(TRUE,COLUMN()-COLUMN($J$5)-$G74&lt;0,FALSE,MOD(COLUMN()-COLUMN($J$5)-$G74,$I74)=0,TRUE,FALSE),$J74*S$2,0)</f>
        <v>0</v>
      </c>
      <c r="T74" s="126">
        <f t="array" ref="T74">IF(_xlfn.SWITCH(TRUE,COLUMN()-COLUMN($J$5)-$G74&lt;0,FALSE,MOD(COLUMN()-COLUMN($J$5)-$G74,$I74)=0,TRUE,FALSE),$J74*T$2,0)</f>
        <v>0</v>
      </c>
      <c r="U74" s="126">
        <f t="array" ref="U74">IF(_xlfn.SWITCH(TRUE,COLUMN()-COLUMN($J$5)-$G74&lt;0,FALSE,MOD(COLUMN()-COLUMN($J$5)-$G74,$I74)=0,TRUE,FALSE),$J74*U$2,0)</f>
        <v>0</v>
      </c>
      <c r="V74" s="126">
        <f t="array" ref="V74">IF(_xlfn.SWITCH(TRUE,COLUMN()-COLUMN($J$5)-$G74&lt;0,FALSE,MOD(COLUMN()-COLUMN($J$5)-$G74,$I74)=0,TRUE,FALSE),$J74*V$2,0)</f>
        <v>38682.415517394642</v>
      </c>
      <c r="W74" s="126">
        <f t="array" ref="W74">IF(_xlfn.SWITCH(TRUE,COLUMN()-COLUMN($J$5)-$G74&lt;0,FALSE,MOD(COLUMN()-COLUMN($J$5)-$G74,$I74)=0,TRUE,FALSE),$J74*W$2,0)</f>
        <v>0</v>
      </c>
      <c r="X74" s="126">
        <f t="array" ref="X74">IF(_xlfn.SWITCH(TRUE,COLUMN()-COLUMN($J$5)-$G74&lt;0,FALSE,MOD(COLUMN()-COLUMN($J$5)-$G74,$I74)=0,TRUE,FALSE),$J74*X$2,0)</f>
        <v>0</v>
      </c>
      <c r="Y74" s="126">
        <f t="array" ref="Y74">IF(_xlfn.SWITCH(TRUE,COLUMN()-COLUMN($J$5)-$G74&lt;0,FALSE,MOD(COLUMN()-COLUMN($J$5)-$G74,$I74)=0,TRUE,FALSE),$J74*Y$2,0)</f>
        <v>0</v>
      </c>
      <c r="Z74" s="126">
        <f t="array" ref="Z74">IF(_xlfn.SWITCH(TRUE,COLUMN()-COLUMN($J$5)-$G74&lt;0,FALSE,MOD(COLUMN()-COLUMN($J$5)-$G74,$I74)=0,TRUE,FALSE),$J74*Z$2,0)</f>
        <v>0</v>
      </c>
      <c r="AA74" s="126">
        <f t="array" ref="AA74">IF(_xlfn.SWITCH(TRUE,COLUMN()-COLUMN($J$5)-$G74&lt;0,FALSE,MOD(COLUMN()-COLUMN($J$5)-$G74,$I74)=0,TRUE,FALSE),$J74*AA$2,0)</f>
        <v>44843.52144061563</v>
      </c>
      <c r="AB74" s="126">
        <f t="array" ref="AB74">IF(_xlfn.SWITCH(TRUE,COLUMN()-COLUMN($J$5)-$G74&lt;0,FALSE,MOD(COLUMN()-COLUMN($J$5)-$G74,$I74)=0,TRUE,FALSE),$J74*AB$2,0)</f>
        <v>0</v>
      </c>
      <c r="AC74" s="126">
        <f t="array" ref="AC74">IF(_xlfn.SWITCH(TRUE,COLUMN()-COLUMN($J$5)-$G74&lt;0,FALSE,MOD(COLUMN()-COLUMN($J$5)-$G74,$I74)=0,TRUE,FALSE),$J74*AC$2,0)</f>
        <v>0</v>
      </c>
      <c r="AD74" s="126">
        <f t="array" ref="AD74">IF(_xlfn.SWITCH(TRUE,COLUMN()-COLUMN($J$5)-$G74&lt;0,FALSE,MOD(COLUMN()-COLUMN($J$5)-$G74,$I74)=0,TRUE,FALSE),$J74*AD$2,0)</f>
        <v>0</v>
      </c>
      <c r="AE74" s="127">
        <f t="shared" si="6"/>
        <v>145677.07838451318</v>
      </c>
    </row>
    <row r="75" spans="1:31" s="128" customFormat="1" ht="15" outlineLevel="2">
      <c r="A75" s="122" t="s">
        <v>943</v>
      </c>
      <c r="B75" s="141" t="s">
        <v>1360</v>
      </c>
      <c r="C75" s="252" t="s">
        <v>1000</v>
      </c>
      <c r="D75" s="252" t="s">
        <v>1130</v>
      </c>
      <c r="E75" s="470" t="s">
        <v>1129</v>
      </c>
      <c r="F75" s="468" t="s">
        <v>984</v>
      </c>
      <c r="G75" s="122">
        <f t="shared" si="5"/>
        <v>7</v>
      </c>
      <c r="H75" s="468">
        <v>2031</v>
      </c>
      <c r="I75" s="468">
        <v>20</v>
      </c>
      <c r="J75" s="415">
        <f>Costs!P73</f>
        <v>108000</v>
      </c>
      <c r="K75" s="419">
        <f t="array" ref="K75">IF(_xlfn.SWITCH(TRUE,COLUMN()-COLUMN($J$5)-$G75&lt;0,FALSE,MOD(COLUMN()-COLUMN($J$5)-$G75,$I75)=0,TRUE,FALSE),$J75*K$2,0)</f>
        <v>0</v>
      </c>
      <c r="L75" s="126">
        <f t="array" ref="L75">IF(_xlfn.SWITCH(TRUE,COLUMN()-COLUMN($J$5)-$G75&lt;0,FALSE,MOD(COLUMN()-COLUMN($J$5)-$G75,$I75)=0,TRUE,FALSE),$J75*L$2,0)</f>
        <v>0</v>
      </c>
      <c r="M75" s="126">
        <f t="array" ref="M75">IF(_xlfn.SWITCH(TRUE,COLUMN()-COLUMN($J$5)-$G75&lt;0,FALSE,MOD(COLUMN()-COLUMN($J$5)-$G75,$I75)=0,TRUE,FALSE),$J75*M$2,0)</f>
        <v>0</v>
      </c>
      <c r="N75" s="126">
        <f t="array" ref="N75">IF(_xlfn.SWITCH(TRUE,COLUMN()-COLUMN($J$5)-$G75&lt;0,FALSE,MOD(COLUMN()-COLUMN($J$5)-$G75,$I75)=0,TRUE,FALSE),$J75*N$2,0)</f>
        <v>0</v>
      </c>
      <c r="O75" s="126">
        <f t="array" ref="O75">IF(_xlfn.SWITCH(TRUE,COLUMN()-COLUMN($J$5)-$G75&lt;0,FALSE,MOD(COLUMN()-COLUMN($J$5)-$G75,$I75)=0,TRUE,FALSE),$J75*O$2,0)</f>
        <v>0</v>
      </c>
      <c r="P75" s="126">
        <f t="array" ref="P75">IF(_xlfn.SWITCH(TRUE,COLUMN()-COLUMN($J$5)-$G75&lt;0,FALSE,MOD(COLUMN()-COLUMN($J$5)-$G75,$I75)=0,TRUE,FALSE),$J75*P$2,0)</f>
        <v>0</v>
      </c>
      <c r="Q75" s="126">
        <f t="array" ref="Q75">IF(_xlfn.SWITCH(TRUE,COLUMN()-COLUMN($J$5)-$G75&lt;0,FALSE,MOD(COLUMN()-COLUMN($J$5)-$G75,$I75)=0,TRUE,FALSE),$J75*Q$2,0)</f>
        <v>133471.16570601164</v>
      </c>
      <c r="R75" s="126">
        <f t="array" ref="R75">IF(_xlfn.SWITCH(TRUE,COLUMN()-COLUMN($J$5)-$G75&lt;0,FALSE,MOD(COLUMN()-COLUMN($J$5)-$G75,$I75)=0,TRUE,FALSE),$J75*R$2,0)</f>
        <v>0</v>
      </c>
      <c r="S75" s="126">
        <f t="array" ref="S75">IF(_xlfn.SWITCH(TRUE,COLUMN()-COLUMN($J$5)-$G75&lt;0,FALSE,MOD(COLUMN()-COLUMN($J$5)-$G75,$I75)=0,TRUE,FALSE),$J75*S$2,0)</f>
        <v>0</v>
      </c>
      <c r="T75" s="126">
        <f t="array" ref="T75">IF(_xlfn.SWITCH(TRUE,COLUMN()-COLUMN($J$5)-$G75&lt;0,FALSE,MOD(COLUMN()-COLUMN($J$5)-$G75,$I75)=0,TRUE,FALSE),$J75*T$2,0)</f>
        <v>0</v>
      </c>
      <c r="U75" s="126">
        <f t="array" ref="U75">IF(_xlfn.SWITCH(TRUE,COLUMN()-COLUMN($J$5)-$G75&lt;0,FALSE,MOD(COLUMN()-COLUMN($J$5)-$G75,$I75)=0,TRUE,FALSE),$J75*U$2,0)</f>
        <v>0</v>
      </c>
      <c r="V75" s="126">
        <f t="array" ref="V75">IF(_xlfn.SWITCH(TRUE,COLUMN()-COLUMN($J$5)-$G75&lt;0,FALSE,MOD(COLUMN()-COLUMN($J$5)-$G75,$I75)=0,TRUE,FALSE),$J75*V$2,0)</f>
        <v>0</v>
      </c>
      <c r="W75" s="126">
        <f t="array" ref="W75">IF(_xlfn.SWITCH(TRUE,COLUMN()-COLUMN($J$5)-$G75&lt;0,FALSE,MOD(COLUMN()-COLUMN($J$5)-$G75,$I75)=0,TRUE,FALSE),$J75*W$2,0)</f>
        <v>0</v>
      </c>
      <c r="X75" s="126">
        <f t="array" ref="X75">IF(_xlfn.SWITCH(TRUE,COLUMN()-COLUMN($J$5)-$G75&lt;0,FALSE,MOD(COLUMN()-COLUMN($J$5)-$G75,$I75)=0,TRUE,FALSE),$J75*X$2,0)</f>
        <v>0</v>
      </c>
      <c r="Y75" s="126">
        <f t="array" ref="Y75">IF(_xlfn.SWITCH(TRUE,COLUMN()-COLUMN($J$5)-$G75&lt;0,FALSE,MOD(COLUMN()-COLUMN($J$5)-$G75,$I75)=0,TRUE,FALSE),$J75*Y$2,0)</f>
        <v>0</v>
      </c>
      <c r="Z75" s="126">
        <f t="array" ref="Z75">IF(_xlfn.SWITCH(TRUE,COLUMN()-COLUMN($J$5)-$G75&lt;0,FALSE,MOD(COLUMN()-COLUMN($J$5)-$G75,$I75)=0,TRUE,FALSE),$J75*Z$2,0)</f>
        <v>0</v>
      </c>
      <c r="AA75" s="126">
        <f t="array" ref="AA75">IF(_xlfn.SWITCH(TRUE,COLUMN()-COLUMN($J$5)-$G75&lt;0,FALSE,MOD(COLUMN()-COLUMN($J$5)-$G75,$I75)=0,TRUE,FALSE),$J75*AA$2,0)</f>
        <v>0</v>
      </c>
      <c r="AB75" s="126">
        <f t="array" ref="AB75">IF(_xlfn.SWITCH(TRUE,COLUMN()-COLUMN($J$5)-$G75&lt;0,FALSE,MOD(COLUMN()-COLUMN($J$5)-$G75,$I75)=0,TRUE,FALSE),$J75*AB$2,0)</f>
        <v>0</v>
      </c>
      <c r="AC75" s="126">
        <f t="array" ref="AC75">IF(_xlfn.SWITCH(TRUE,COLUMN()-COLUMN($J$5)-$G75&lt;0,FALSE,MOD(COLUMN()-COLUMN($J$5)-$G75,$I75)=0,TRUE,FALSE),$J75*AC$2,0)</f>
        <v>0</v>
      </c>
      <c r="AD75" s="126">
        <f t="array" ref="AD75">IF(_xlfn.SWITCH(TRUE,COLUMN()-COLUMN($J$5)-$G75&lt;0,FALSE,MOD(COLUMN()-COLUMN($J$5)-$G75,$I75)=0,TRUE,FALSE),$J75*AD$2,0)</f>
        <v>0</v>
      </c>
      <c r="AE75" s="127">
        <f t="shared" si="6"/>
        <v>133471.16570601164</v>
      </c>
    </row>
    <row r="76" spans="1:31" s="128" customFormat="1" ht="30" outlineLevel="2">
      <c r="A76" s="122" t="s">
        <v>943</v>
      </c>
      <c r="B76" s="141" t="s">
        <v>1161</v>
      </c>
      <c r="C76" s="252" t="s">
        <v>1000</v>
      </c>
      <c r="D76" s="252" t="s">
        <v>1123</v>
      </c>
      <c r="E76" s="469" t="s">
        <v>1119</v>
      </c>
      <c r="F76" s="125" t="s">
        <v>984</v>
      </c>
      <c r="G76" s="122">
        <f t="shared" si="5"/>
        <v>5</v>
      </c>
      <c r="H76" s="125">
        <v>2029</v>
      </c>
      <c r="I76" s="125">
        <v>20</v>
      </c>
      <c r="J76" s="415">
        <f>Costs!P74</f>
        <v>6330150</v>
      </c>
      <c r="K76" s="419">
        <f t="array" ref="K76">IF(_xlfn.SWITCH(TRUE,COLUMN()-COLUMN($J$5)-$G76&lt;0,FALSE,MOD(COLUMN()-COLUMN($J$5)-$G76,$I76)=0,TRUE,FALSE),$J76*K$2,0)</f>
        <v>0</v>
      </c>
      <c r="L76" s="126">
        <f t="array" ref="L76">IF(_xlfn.SWITCH(TRUE,COLUMN()-COLUMN($J$5)-$G76&lt;0,FALSE,MOD(COLUMN()-COLUMN($J$5)-$G76,$I76)=0,TRUE,FALSE),$J76*L$2,0)</f>
        <v>0</v>
      </c>
      <c r="M76" s="126">
        <f t="array" ref="M76">IF(_xlfn.SWITCH(TRUE,COLUMN()-COLUMN($J$5)-$G76&lt;0,FALSE,MOD(COLUMN()-COLUMN($J$5)-$G76,$I76)=0,TRUE,FALSE),$J76*M$2,0)</f>
        <v>0</v>
      </c>
      <c r="N76" s="126">
        <f t="array" ref="N76">IF(_xlfn.SWITCH(TRUE,COLUMN()-COLUMN($J$5)-$G76&lt;0,FALSE,MOD(COLUMN()-COLUMN($J$5)-$G76,$I76)=0,TRUE,FALSE),$J76*N$2,0)</f>
        <v>0</v>
      </c>
      <c r="O76" s="126">
        <f t="array" ref="O76">IF(_xlfn.SWITCH(TRUE,COLUMN()-COLUMN($J$5)-$G76&lt;0,FALSE,MOD(COLUMN()-COLUMN($J$5)-$G76,$I76)=0,TRUE,FALSE),$J76*O$2,0)</f>
        <v>7374001.9793982524</v>
      </c>
      <c r="P76" s="126">
        <f t="array" ref="P76">IF(_xlfn.SWITCH(TRUE,COLUMN()-COLUMN($J$5)-$G76&lt;0,FALSE,MOD(COLUMN()-COLUMN($J$5)-$G76,$I76)=0,TRUE,FALSE),$J76*P$2,0)</f>
        <v>0</v>
      </c>
      <c r="Q76" s="126">
        <f t="array" ref="Q76">IF(_xlfn.SWITCH(TRUE,COLUMN()-COLUMN($J$5)-$G76&lt;0,FALSE,MOD(COLUMN()-COLUMN($J$5)-$G76,$I76)=0,TRUE,FALSE),$J76*Q$2,0)</f>
        <v>0</v>
      </c>
      <c r="R76" s="126">
        <f t="array" ref="R76">IF(_xlfn.SWITCH(TRUE,COLUMN()-COLUMN($J$5)-$G76&lt;0,FALSE,MOD(COLUMN()-COLUMN($J$5)-$G76,$I76)=0,TRUE,FALSE),$J76*R$2,0)</f>
        <v>0</v>
      </c>
      <c r="S76" s="126">
        <f t="array" ref="S76">IF(_xlfn.SWITCH(TRUE,COLUMN()-COLUMN($J$5)-$G76&lt;0,FALSE,MOD(COLUMN()-COLUMN($J$5)-$G76,$I76)=0,TRUE,FALSE),$J76*S$2,0)</f>
        <v>0</v>
      </c>
      <c r="T76" s="126">
        <f t="array" ref="T76">IF(_xlfn.SWITCH(TRUE,COLUMN()-COLUMN($J$5)-$G76&lt;0,FALSE,MOD(COLUMN()-COLUMN($J$5)-$G76,$I76)=0,TRUE,FALSE),$J76*T$2,0)</f>
        <v>0</v>
      </c>
      <c r="U76" s="126">
        <f t="array" ref="U76">IF(_xlfn.SWITCH(TRUE,COLUMN()-COLUMN($J$5)-$G76&lt;0,FALSE,MOD(COLUMN()-COLUMN($J$5)-$G76,$I76)=0,TRUE,FALSE),$J76*U$2,0)</f>
        <v>0</v>
      </c>
      <c r="V76" s="126">
        <f t="array" ref="V76">IF(_xlfn.SWITCH(TRUE,COLUMN()-COLUMN($J$5)-$G76&lt;0,FALSE,MOD(COLUMN()-COLUMN($J$5)-$G76,$I76)=0,TRUE,FALSE),$J76*V$2,0)</f>
        <v>0</v>
      </c>
      <c r="W76" s="126">
        <f t="array" ref="W76">IF(_xlfn.SWITCH(TRUE,COLUMN()-COLUMN($J$5)-$G76&lt;0,FALSE,MOD(COLUMN()-COLUMN($J$5)-$G76,$I76)=0,TRUE,FALSE),$J76*W$2,0)</f>
        <v>0</v>
      </c>
      <c r="X76" s="126">
        <f t="array" ref="X76">IF(_xlfn.SWITCH(TRUE,COLUMN()-COLUMN($J$5)-$G76&lt;0,FALSE,MOD(COLUMN()-COLUMN($J$5)-$G76,$I76)=0,TRUE,FALSE),$J76*X$2,0)</f>
        <v>0</v>
      </c>
      <c r="Y76" s="126">
        <f t="array" ref="Y76">IF(_xlfn.SWITCH(TRUE,COLUMN()-COLUMN($J$5)-$G76&lt;0,FALSE,MOD(COLUMN()-COLUMN($J$5)-$G76,$I76)=0,TRUE,FALSE),$J76*Y$2,0)</f>
        <v>0</v>
      </c>
      <c r="Z76" s="126">
        <f t="array" ref="Z76">IF(_xlfn.SWITCH(TRUE,COLUMN()-COLUMN($J$5)-$G76&lt;0,FALSE,MOD(COLUMN()-COLUMN($J$5)-$G76,$I76)=0,TRUE,FALSE),$J76*Z$2,0)</f>
        <v>0</v>
      </c>
      <c r="AA76" s="126">
        <f t="array" ref="AA76">IF(_xlfn.SWITCH(TRUE,COLUMN()-COLUMN($J$5)-$G76&lt;0,FALSE,MOD(COLUMN()-COLUMN($J$5)-$G76,$I76)=0,TRUE,FALSE),$J76*AA$2,0)</f>
        <v>0</v>
      </c>
      <c r="AB76" s="126">
        <f t="array" ref="AB76">IF(_xlfn.SWITCH(TRUE,COLUMN()-COLUMN($J$5)-$G76&lt;0,FALSE,MOD(COLUMN()-COLUMN($J$5)-$G76,$I76)=0,TRUE,FALSE),$J76*AB$2,0)</f>
        <v>0</v>
      </c>
      <c r="AC76" s="126">
        <f t="array" ref="AC76">IF(_xlfn.SWITCH(TRUE,COLUMN()-COLUMN($J$5)-$G76&lt;0,FALSE,MOD(COLUMN()-COLUMN($J$5)-$G76,$I76)=0,TRUE,FALSE),$J76*AC$2,0)</f>
        <v>0</v>
      </c>
      <c r="AD76" s="126">
        <f t="array" ref="AD76">IF(_xlfn.SWITCH(TRUE,COLUMN()-COLUMN($J$5)-$G76&lt;0,FALSE,MOD(COLUMN()-COLUMN($J$5)-$G76,$I76)=0,TRUE,FALSE),$J76*AD$2,0)</f>
        <v>0</v>
      </c>
      <c r="AE76" s="127">
        <f t="shared" si="6"/>
        <v>7374001.9793982524</v>
      </c>
    </row>
    <row r="77" spans="1:31" s="128" customFormat="1" ht="15" outlineLevel="2">
      <c r="A77" s="122" t="s">
        <v>943</v>
      </c>
      <c r="B77" s="141" t="s">
        <v>1334</v>
      </c>
      <c r="C77" s="252" t="s">
        <v>1204</v>
      </c>
      <c r="D77" s="252" t="s">
        <v>1205</v>
      </c>
      <c r="E77" s="470" t="s">
        <v>1206</v>
      </c>
      <c r="F77" s="468" t="s">
        <v>983</v>
      </c>
      <c r="G77" s="122">
        <f t="shared" si="5"/>
        <v>2</v>
      </c>
      <c r="H77" s="468">
        <v>2026</v>
      </c>
      <c r="I77" s="468">
        <v>5</v>
      </c>
      <c r="J77" s="415">
        <f>Costs!P75</f>
        <v>20250</v>
      </c>
      <c r="K77" s="419">
        <f t="array" ref="K77">IF(_xlfn.SWITCH(TRUE,COLUMN()-COLUMN($J$5)-$G77&lt;0,FALSE,MOD(COLUMN()-COLUMN($J$5)-$G77,$I77)=0,TRUE,FALSE),$J77*K$2,0)</f>
        <v>0</v>
      </c>
      <c r="L77" s="126">
        <f t="array" ref="L77">IF(_xlfn.SWITCH(TRUE,COLUMN()-COLUMN($J$5)-$G77&lt;0,FALSE,MOD(COLUMN()-COLUMN($J$5)-$G77,$I77)=0,TRUE,FALSE),$J77*L$2,0)</f>
        <v>21587.512499999997</v>
      </c>
      <c r="M77" s="126">
        <f t="array" ref="M77">IF(_xlfn.SWITCH(TRUE,COLUMN()-COLUMN($J$5)-$G77&lt;0,FALSE,MOD(COLUMN()-COLUMN($J$5)-$G77,$I77)=0,TRUE,FALSE),$J77*M$2,0)</f>
        <v>0</v>
      </c>
      <c r="N77" s="126">
        <f t="array" ref="N77">IF(_xlfn.SWITCH(TRUE,COLUMN()-COLUMN($J$5)-$G77&lt;0,FALSE,MOD(COLUMN()-COLUMN($J$5)-$G77,$I77)=0,TRUE,FALSE),$J77*N$2,0)</f>
        <v>0</v>
      </c>
      <c r="O77" s="126">
        <f t="array" ref="O77">IF(_xlfn.SWITCH(TRUE,COLUMN()-COLUMN($J$5)-$G77&lt;0,FALSE,MOD(COLUMN()-COLUMN($J$5)-$G77,$I77)=0,TRUE,FALSE),$J77*O$2,0)</f>
        <v>0</v>
      </c>
      <c r="P77" s="126">
        <f t="array" ref="P77">IF(_xlfn.SWITCH(TRUE,COLUMN()-COLUMN($J$5)-$G77&lt;0,FALSE,MOD(COLUMN()-COLUMN($J$5)-$G77,$I77)=0,TRUE,FALSE),$J77*P$2,0)</f>
        <v>0</v>
      </c>
      <c r="Q77" s="126">
        <f t="array" ref="Q77">IF(_xlfn.SWITCH(TRUE,COLUMN()-COLUMN($J$5)-$G77&lt;0,FALSE,MOD(COLUMN()-COLUMN($J$5)-$G77,$I77)=0,TRUE,FALSE),$J77*Q$2,0)</f>
        <v>25025.843569877186</v>
      </c>
      <c r="R77" s="126">
        <f t="array" ref="R77">IF(_xlfn.SWITCH(TRUE,COLUMN()-COLUMN($J$5)-$G77&lt;0,FALSE,MOD(COLUMN()-COLUMN($J$5)-$G77,$I77)=0,TRUE,FALSE),$J77*R$2,0)</f>
        <v>0</v>
      </c>
      <c r="S77" s="126">
        <f t="array" ref="S77">IF(_xlfn.SWITCH(TRUE,COLUMN()-COLUMN($J$5)-$G77&lt;0,FALSE,MOD(COLUMN()-COLUMN($J$5)-$G77,$I77)=0,TRUE,FALSE),$J77*S$2,0)</f>
        <v>0</v>
      </c>
      <c r="T77" s="126">
        <f t="array" ref="T77">IF(_xlfn.SWITCH(TRUE,COLUMN()-COLUMN($J$5)-$G77&lt;0,FALSE,MOD(COLUMN()-COLUMN($J$5)-$G77,$I77)=0,TRUE,FALSE),$J77*T$2,0)</f>
        <v>0</v>
      </c>
      <c r="U77" s="126">
        <f t="array" ref="U77">IF(_xlfn.SWITCH(TRUE,COLUMN()-COLUMN($J$5)-$G77&lt;0,FALSE,MOD(COLUMN()-COLUMN($J$5)-$G77,$I77)=0,TRUE,FALSE),$J77*U$2,0)</f>
        <v>0</v>
      </c>
      <c r="V77" s="126">
        <f t="array" ref="V77">IF(_xlfn.SWITCH(TRUE,COLUMN()-COLUMN($J$5)-$G77&lt;0,FALSE,MOD(COLUMN()-COLUMN($J$5)-$G77,$I77)=0,TRUE,FALSE),$J77*V$2,0)</f>
        <v>29011.81163804598</v>
      </c>
      <c r="W77" s="126">
        <f t="array" ref="W77">IF(_xlfn.SWITCH(TRUE,COLUMN()-COLUMN($J$5)-$G77&lt;0,FALSE,MOD(COLUMN()-COLUMN($J$5)-$G77,$I77)=0,TRUE,FALSE),$J77*W$2,0)</f>
        <v>0</v>
      </c>
      <c r="X77" s="126">
        <f t="array" ref="X77">IF(_xlfn.SWITCH(TRUE,COLUMN()-COLUMN($J$5)-$G77&lt;0,FALSE,MOD(COLUMN()-COLUMN($J$5)-$G77,$I77)=0,TRUE,FALSE),$J77*X$2,0)</f>
        <v>0</v>
      </c>
      <c r="Y77" s="126">
        <f t="array" ref="Y77">IF(_xlfn.SWITCH(TRUE,COLUMN()-COLUMN($J$5)-$G77&lt;0,FALSE,MOD(COLUMN()-COLUMN($J$5)-$G77,$I77)=0,TRUE,FALSE),$J77*Y$2,0)</f>
        <v>0</v>
      </c>
      <c r="Z77" s="126">
        <f t="array" ref="Z77">IF(_xlfn.SWITCH(TRUE,COLUMN()-COLUMN($J$5)-$G77&lt;0,FALSE,MOD(COLUMN()-COLUMN($J$5)-$G77,$I77)=0,TRUE,FALSE),$J77*Z$2,0)</f>
        <v>0</v>
      </c>
      <c r="AA77" s="126">
        <f t="array" ref="AA77">IF(_xlfn.SWITCH(TRUE,COLUMN()-COLUMN($J$5)-$G77&lt;0,FALSE,MOD(COLUMN()-COLUMN($J$5)-$G77,$I77)=0,TRUE,FALSE),$J77*AA$2,0)</f>
        <v>33632.641080461726</v>
      </c>
      <c r="AB77" s="126">
        <f t="array" ref="AB77">IF(_xlfn.SWITCH(TRUE,COLUMN()-COLUMN($J$5)-$G77&lt;0,FALSE,MOD(COLUMN()-COLUMN($J$5)-$G77,$I77)=0,TRUE,FALSE),$J77*AB$2,0)</f>
        <v>0</v>
      </c>
      <c r="AC77" s="126">
        <f t="array" ref="AC77">IF(_xlfn.SWITCH(TRUE,COLUMN()-COLUMN($J$5)-$G77&lt;0,FALSE,MOD(COLUMN()-COLUMN($J$5)-$G77,$I77)=0,TRUE,FALSE),$J77*AC$2,0)</f>
        <v>0</v>
      </c>
      <c r="AD77" s="126">
        <f t="array" ref="AD77">IF(_xlfn.SWITCH(TRUE,COLUMN()-COLUMN($J$5)-$G77&lt;0,FALSE,MOD(COLUMN()-COLUMN($J$5)-$G77,$I77)=0,TRUE,FALSE),$J77*AD$2,0)</f>
        <v>0</v>
      </c>
      <c r="AE77" s="127">
        <f t="shared" si="6"/>
        <v>109257.80878838489</v>
      </c>
    </row>
    <row r="78" spans="1:31" s="128" customFormat="1" ht="30" outlineLevel="2">
      <c r="A78" s="122" t="s">
        <v>943</v>
      </c>
      <c r="B78" s="141" t="s">
        <v>1207</v>
      </c>
      <c r="C78" s="252" t="s">
        <v>1204</v>
      </c>
      <c r="D78" s="252" t="s">
        <v>1144</v>
      </c>
      <c r="E78" s="470" t="s">
        <v>1208</v>
      </c>
      <c r="F78" s="468" t="s">
        <v>983</v>
      </c>
      <c r="G78" s="122">
        <f t="shared" si="5"/>
        <v>2</v>
      </c>
      <c r="H78" s="468">
        <v>2026</v>
      </c>
      <c r="I78" s="468">
        <v>15</v>
      </c>
      <c r="J78" s="415">
        <f>Costs!P76</f>
        <v>201312</v>
      </c>
      <c r="K78" s="419">
        <f t="array" ref="K78">IF(_xlfn.SWITCH(TRUE,COLUMN()-COLUMN($J$5)-$G78&lt;0,FALSE,MOD(COLUMN()-COLUMN($J$5)-$G78,$I78)=0,TRUE,FALSE),$J78*K$2,0)</f>
        <v>0</v>
      </c>
      <c r="L78" s="126">
        <f t="array" ref="L78">IF(_xlfn.SWITCH(TRUE,COLUMN()-COLUMN($J$5)-$G78&lt;0,FALSE,MOD(COLUMN()-COLUMN($J$5)-$G78,$I78)=0,TRUE,FALSE),$J78*L$2,0)</f>
        <v>214608.65759999998</v>
      </c>
      <c r="M78" s="126">
        <f t="array" ref="M78">IF(_xlfn.SWITCH(TRUE,COLUMN()-COLUMN($J$5)-$G78&lt;0,FALSE,MOD(COLUMN()-COLUMN($J$5)-$G78,$I78)=0,TRUE,FALSE),$J78*M$2,0)</f>
        <v>0</v>
      </c>
      <c r="N78" s="126">
        <f t="array" ref="N78">IF(_xlfn.SWITCH(TRUE,COLUMN()-COLUMN($J$5)-$G78&lt;0,FALSE,MOD(COLUMN()-COLUMN($J$5)-$G78,$I78)=0,TRUE,FALSE),$J78*N$2,0)</f>
        <v>0</v>
      </c>
      <c r="O78" s="126">
        <f t="array" ref="O78">IF(_xlfn.SWITCH(TRUE,COLUMN()-COLUMN($J$5)-$G78&lt;0,FALSE,MOD(COLUMN()-COLUMN($J$5)-$G78,$I78)=0,TRUE,FALSE),$J78*O$2,0)</f>
        <v>0</v>
      </c>
      <c r="P78" s="126">
        <f t="array" ref="P78">IF(_xlfn.SWITCH(TRUE,COLUMN()-COLUMN($J$5)-$G78&lt;0,FALSE,MOD(COLUMN()-COLUMN($J$5)-$G78,$I78)=0,TRUE,FALSE),$J78*P$2,0)</f>
        <v>0</v>
      </c>
      <c r="Q78" s="126">
        <f t="array" ref="Q78">IF(_xlfn.SWITCH(TRUE,COLUMN()-COLUMN($J$5)-$G78&lt;0,FALSE,MOD(COLUMN()-COLUMN($J$5)-$G78,$I78)=0,TRUE,FALSE),$J78*Q$2,0)</f>
        <v>0</v>
      </c>
      <c r="R78" s="126">
        <f t="array" ref="R78">IF(_xlfn.SWITCH(TRUE,COLUMN()-COLUMN($J$5)-$G78&lt;0,FALSE,MOD(COLUMN()-COLUMN($J$5)-$G78,$I78)=0,TRUE,FALSE),$J78*R$2,0)</f>
        <v>0</v>
      </c>
      <c r="S78" s="126">
        <f t="array" ref="S78">IF(_xlfn.SWITCH(TRUE,COLUMN()-COLUMN($J$5)-$G78&lt;0,FALSE,MOD(COLUMN()-COLUMN($J$5)-$G78,$I78)=0,TRUE,FALSE),$J78*S$2,0)</f>
        <v>0</v>
      </c>
      <c r="T78" s="126">
        <f t="array" ref="T78">IF(_xlfn.SWITCH(TRUE,COLUMN()-COLUMN($J$5)-$G78&lt;0,FALSE,MOD(COLUMN()-COLUMN($J$5)-$G78,$I78)=0,TRUE,FALSE),$J78*T$2,0)</f>
        <v>0</v>
      </c>
      <c r="U78" s="126">
        <f t="array" ref="U78">IF(_xlfn.SWITCH(TRUE,COLUMN()-COLUMN($J$5)-$G78&lt;0,FALSE,MOD(COLUMN()-COLUMN($J$5)-$G78,$I78)=0,TRUE,FALSE),$J78*U$2,0)</f>
        <v>0</v>
      </c>
      <c r="V78" s="126">
        <f t="array" ref="V78">IF(_xlfn.SWITCH(TRUE,COLUMN()-COLUMN($J$5)-$G78&lt;0,FALSE,MOD(COLUMN()-COLUMN($J$5)-$G78,$I78)=0,TRUE,FALSE),$J78*V$2,0)</f>
        <v>0</v>
      </c>
      <c r="W78" s="126">
        <f t="array" ref="W78">IF(_xlfn.SWITCH(TRUE,COLUMN()-COLUMN($J$5)-$G78&lt;0,FALSE,MOD(COLUMN()-COLUMN($J$5)-$G78,$I78)=0,TRUE,FALSE),$J78*W$2,0)</f>
        <v>0</v>
      </c>
      <c r="X78" s="126">
        <f t="array" ref="X78">IF(_xlfn.SWITCH(TRUE,COLUMN()-COLUMN($J$5)-$G78&lt;0,FALSE,MOD(COLUMN()-COLUMN($J$5)-$G78,$I78)=0,TRUE,FALSE),$J78*X$2,0)</f>
        <v>0</v>
      </c>
      <c r="Y78" s="126">
        <f t="array" ref="Y78">IF(_xlfn.SWITCH(TRUE,COLUMN()-COLUMN($J$5)-$G78&lt;0,FALSE,MOD(COLUMN()-COLUMN($J$5)-$G78,$I78)=0,TRUE,FALSE),$J78*Y$2,0)</f>
        <v>0</v>
      </c>
      <c r="Z78" s="126">
        <f t="array" ref="Z78">IF(_xlfn.SWITCH(TRUE,COLUMN()-COLUMN($J$5)-$G78&lt;0,FALSE,MOD(COLUMN()-COLUMN($J$5)-$G78,$I78)=0,TRUE,FALSE),$J78*Z$2,0)</f>
        <v>0</v>
      </c>
      <c r="AA78" s="126">
        <f t="array" ref="AA78">IF(_xlfn.SWITCH(TRUE,COLUMN()-COLUMN($J$5)-$G78&lt;0,FALSE,MOD(COLUMN()-COLUMN($J$5)-$G78,$I78)=0,TRUE,FALSE),$J78*AA$2,0)</f>
        <v>334353.29586123012</v>
      </c>
      <c r="AB78" s="126">
        <f t="array" ref="AB78">IF(_xlfn.SWITCH(TRUE,COLUMN()-COLUMN($J$5)-$G78&lt;0,FALSE,MOD(COLUMN()-COLUMN($J$5)-$G78,$I78)=0,TRUE,FALSE),$J78*AB$2,0)</f>
        <v>0</v>
      </c>
      <c r="AC78" s="126">
        <f t="array" ref="AC78">IF(_xlfn.SWITCH(TRUE,COLUMN()-COLUMN($J$5)-$G78&lt;0,FALSE,MOD(COLUMN()-COLUMN($J$5)-$G78,$I78)=0,TRUE,FALSE),$J78*AC$2,0)</f>
        <v>0</v>
      </c>
      <c r="AD78" s="126">
        <f t="array" ref="AD78">IF(_xlfn.SWITCH(TRUE,COLUMN()-COLUMN($J$5)-$G78&lt;0,FALSE,MOD(COLUMN()-COLUMN($J$5)-$G78,$I78)=0,TRUE,FALSE),$J78*AD$2,0)</f>
        <v>0</v>
      </c>
      <c r="AE78" s="127">
        <f t="shared" si="6"/>
        <v>548961.95346123003</v>
      </c>
    </row>
    <row r="79" spans="1:31" s="128" customFormat="1" ht="15" outlineLevel="2">
      <c r="A79" s="122" t="s">
        <v>943</v>
      </c>
      <c r="B79" s="141" t="s">
        <v>1207</v>
      </c>
      <c r="C79" s="252" t="s">
        <v>1204</v>
      </c>
      <c r="D79" s="252" t="s">
        <v>1144</v>
      </c>
      <c r="E79" s="469" t="s">
        <v>1209</v>
      </c>
      <c r="F79" s="125" t="s">
        <v>983</v>
      </c>
      <c r="G79" s="122">
        <f t="shared" si="5"/>
        <v>2</v>
      </c>
      <c r="H79" s="125">
        <v>2026</v>
      </c>
      <c r="I79" s="125">
        <v>20</v>
      </c>
      <c r="J79" s="415">
        <f>Costs!P77</f>
        <v>13500</v>
      </c>
      <c r="K79" s="419">
        <f t="array" ref="K79">IF(_xlfn.SWITCH(TRUE,COLUMN()-COLUMN($J$5)-$G79&lt;0,FALSE,MOD(COLUMN()-COLUMN($J$5)-$G79,$I79)=0,TRUE,FALSE),$J79*K$2,0)</f>
        <v>0</v>
      </c>
      <c r="L79" s="126">
        <f t="array" ref="L79">IF(_xlfn.SWITCH(TRUE,COLUMN()-COLUMN($J$5)-$G79&lt;0,FALSE,MOD(COLUMN()-COLUMN($J$5)-$G79,$I79)=0,TRUE,FALSE),$J79*L$2,0)</f>
        <v>14391.674999999999</v>
      </c>
      <c r="M79" s="126">
        <f t="array" ref="M79">IF(_xlfn.SWITCH(TRUE,COLUMN()-COLUMN($J$5)-$G79&lt;0,FALSE,MOD(COLUMN()-COLUMN($J$5)-$G79,$I79)=0,TRUE,FALSE),$J79*M$2,0)</f>
        <v>0</v>
      </c>
      <c r="N79" s="126">
        <f t="array" ref="N79">IF(_xlfn.SWITCH(TRUE,COLUMN()-COLUMN($J$5)-$G79&lt;0,FALSE,MOD(COLUMN()-COLUMN($J$5)-$G79,$I79)=0,TRUE,FALSE),$J79*N$2,0)</f>
        <v>0</v>
      </c>
      <c r="O79" s="126">
        <f t="array" ref="O79">IF(_xlfn.SWITCH(TRUE,COLUMN()-COLUMN($J$5)-$G79&lt;0,FALSE,MOD(COLUMN()-COLUMN($J$5)-$G79,$I79)=0,TRUE,FALSE),$J79*O$2,0)</f>
        <v>0</v>
      </c>
      <c r="P79" s="126">
        <f t="array" ref="P79">IF(_xlfn.SWITCH(TRUE,COLUMN()-COLUMN($J$5)-$G79&lt;0,FALSE,MOD(COLUMN()-COLUMN($J$5)-$G79,$I79)=0,TRUE,FALSE),$J79*P$2,0)</f>
        <v>0</v>
      </c>
      <c r="Q79" s="126">
        <f t="array" ref="Q79">IF(_xlfn.SWITCH(TRUE,COLUMN()-COLUMN($J$5)-$G79&lt;0,FALSE,MOD(COLUMN()-COLUMN($J$5)-$G79,$I79)=0,TRUE,FALSE),$J79*Q$2,0)</f>
        <v>0</v>
      </c>
      <c r="R79" s="126">
        <f t="array" ref="R79">IF(_xlfn.SWITCH(TRUE,COLUMN()-COLUMN($J$5)-$G79&lt;0,FALSE,MOD(COLUMN()-COLUMN($J$5)-$G79,$I79)=0,TRUE,FALSE),$J79*R$2,0)</f>
        <v>0</v>
      </c>
      <c r="S79" s="126">
        <f t="array" ref="S79">IF(_xlfn.SWITCH(TRUE,COLUMN()-COLUMN($J$5)-$G79&lt;0,FALSE,MOD(COLUMN()-COLUMN($J$5)-$G79,$I79)=0,TRUE,FALSE),$J79*S$2,0)</f>
        <v>0</v>
      </c>
      <c r="T79" s="126">
        <f t="array" ref="T79">IF(_xlfn.SWITCH(TRUE,COLUMN()-COLUMN($J$5)-$G79&lt;0,FALSE,MOD(COLUMN()-COLUMN($J$5)-$G79,$I79)=0,TRUE,FALSE),$J79*T$2,0)</f>
        <v>0</v>
      </c>
      <c r="U79" s="126">
        <f t="array" ref="U79">IF(_xlfn.SWITCH(TRUE,COLUMN()-COLUMN($J$5)-$G79&lt;0,FALSE,MOD(COLUMN()-COLUMN($J$5)-$G79,$I79)=0,TRUE,FALSE),$J79*U$2,0)</f>
        <v>0</v>
      </c>
      <c r="V79" s="126">
        <f t="array" ref="V79">IF(_xlfn.SWITCH(TRUE,COLUMN()-COLUMN($J$5)-$G79&lt;0,FALSE,MOD(COLUMN()-COLUMN($J$5)-$G79,$I79)=0,TRUE,FALSE),$J79*V$2,0)</f>
        <v>0</v>
      </c>
      <c r="W79" s="126">
        <f t="array" ref="W79">IF(_xlfn.SWITCH(TRUE,COLUMN()-COLUMN($J$5)-$G79&lt;0,FALSE,MOD(COLUMN()-COLUMN($J$5)-$G79,$I79)=0,TRUE,FALSE),$J79*W$2,0)</f>
        <v>0</v>
      </c>
      <c r="X79" s="126">
        <f t="array" ref="X79">IF(_xlfn.SWITCH(TRUE,COLUMN()-COLUMN($J$5)-$G79&lt;0,FALSE,MOD(COLUMN()-COLUMN($J$5)-$G79,$I79)=0,TRUE,FALSE),$J79*X$2,0)</f>
        <v>0</v>
      </c>
      <c r="Y79" s="126">
        <f t="array" ref="Y79">IF(_xlfn.SWITCH(TRUE,COLUMN()-COLUMN($J$5)-$G79&lt;0,FALSE,MOD(COLUMN()-COLUMN($J$5)-$G79,$I79)=0,TRUE,FALSE),$J79*Y$2,0)</f>
        <v>0</v>
      </c>
      <c r="Z79" s="126">
        <f t="array" ref="Z79">IF(_xlfn.SWITCH(TRUE,COLUMN()-COLUMN($J$5)-$G79&lt;0,FALSE,MOD(COLUMN()-COLUMN($J$5)-$G79,$I79)=0,TRUE,FALSE),$J79*Z$2,0)</f>
        <v>0</v>
      </c>
      <c r="AA79" s="126">
        <f t="array" ref="AA79">IF(_xlfn.SWITCH(TRUE,COLUMN()-COLUMN($J$5)-$G79&lt;0,FALSE,MOD(COLUMN()-COLUMN($J$5)-$G79,$I79)=0,TRUE,FALSE),$J79*AA$2,0)</f>
        <v>0</v>
      </c>
      <c r="AB79" s="126">
        <f t="array" ref="AB79">IF(_xlfn.SWITCH(TRUE,COLUMN()-COLUMN($J$5)-$G79&lt;0,FALSE,MOD(COLUMN()-COLUMN($J$5)-$G79,$I79)=0,TRUE,FALSE),$J79*AB$2,0)</f>
        <v>0</v>
      </c>
      <c r="AC79" s="126">
        <f t="array" ref="AC79">IF(_xlfn.SWITCH(TRUE,COLUMN()-COLUMN($J$5)-$G79&lt;0,FALSE,MOD(COLUMN()-COLUMN($J$5)-$G79,$I79)=0,TRUE,FALSE),$J79*AC$2,0)</f>
        <v>0</v>
      </c>
      <c r="AD79" s="126">
        <f t="array" ref="AD79">IF(_xlfn.SWITCH(TRUE,COLUMN()-COLUMN($J$5)-$G79&lt;0,FALSE,MOD(COLUMN()-COLUMN($J$5)-$G79,$I79)=0,TRUE,FALSE),$J79*AD$2,0)</f>
        <v>0</v>
      </c>
      <c r="AE79" s="127">
        <f t="shared" si="6"/>
        <v>14391.674999999999</v>
      </c>
    </row>
    <row r="80" spans="1:31" s="128" customFormat="1" ht="15" outlineLevel="2">
      <c r="A80" s="122" t="s">
        <v>943</v>
      </c>
      <c r="B80" s="141" t="s">
        <v>1335</v>
      </c>
      <c r="C80" s="252" t="s">
        <v>1204</v>
      </c>
      <c r="D80" s="252" t="s">
        <v>1144</v>
      </c>
      <c r="E80" s="469" t="s">
        <v>1210</v>
      </c>
      <c r="F80" s="125" t="s">
        <v>983</v>
      </c>
      <c r="G80" s="122">
        <f t="shared" si="5"/>
        <v>2</v>
      </c>
      <c r="H80" s="125">
        <v>2026</v>
      </c>
      <c r="I80" s="125">
        <v>15</v>
      </c>
      <c r="J80" s="415">
        <f>Costs!P78</f>
        <v>101250</v>
      </c>
      <c r="K80" s="419">
        <f t="array" ref="K80">IF(_xlfn.SWITCH(TRUE,COLUMN()-COLUMN($J$5)-$G80&lt;0,FALSE,MOD(COLUMN()-COLUMN($J$5)-$G80,$I80)=0,TRUE,FALSE),$J80*K$2,0)</f>
        <v>0</v>
      </c>
      <c r="L80" s="126">
        <f t="array" ref="L80">IF(_xlfn.SWITCH(TRUE,COLUMN()-COLUMN($J$5)-$G80&lt;0,FALSE,MOD(COLUMN()-COLUMN($J$5)-$G80,$I80)=0,TRUE,FALSE),$J80*L$2,0)</f>
        <v>107937.5625</v>
      </c>
      <c r="M80" s="126">
        <f t="array" ref="M80">IF(_xlfn.SWITCH(TRUE,COLUMN()-COLUMN($J$5)-$G80&lt;0,FALSE,MOD(COLUMN()-COLUMN($J$5)-$G80,$I80)=0,TRUE,FALSE),$J80*M$2,0)</f>
        <v>0</v>
      </c>
      <c r="N80" s="126">
        <f t="array" ref="N80">IF(_xlfn.SWITCH(TRUE,COLUMN()-COLUMN($J$5)-$G80&lt;0,FALSE,MOD(COLUMN()-COLUMN($J$5)-$G80,$I80)=0,TRUE,FALSE),$J80*N$2,0)</f>
        <v>0</v>
      </c>
      <c r="O80" s="126">
        <f t="array" ref="O80">IF(_xlfn.SWITCH(TRUE,COLUMN()-COLUMN($J$5)-$G80&lt;0,FALSE,MOD(COLUMN()-COLUMN($J$5)-$G80,$I80)=0,TRUE,FALSE),$J80*O$2,0)</f>
        <v>0</v>
      </c>
      <c r="P80" s="126">
        <f t="array" ref="P80">IF(_xlfn.SWITCH(TRUE,COLUMN()-COLUMN($J$5)-$G80&lt;0,FALSE,MOD(COLUMN()-COLUMN($J$5)-$G80,$I80)=0,TRUE,FALSE),$J80*P$2,0)</f>
        <v>0</v>
      </c>
      <c r="Q80" s="126">
        <f t="array" ref="Q80">IF(_xlfn.SWITCH(TRUE,COLUMN()-COLUMN($J$5)-$G80&lt;0,FALSE,MOD(COLUMN()-COLUMN($J$5)-$G80,$I80)=0,TRUE,FALSE),$J80*Q$2,0)</f>
        <v>0</v>
      </c>
      <c r="R80" s="126">
        <f t="array" ref="R80">IF(_xlfn.SWITCH(TRUE,COLUMN()-COLUMN($J$5)-$G80&lt;0,FALSE,MOD(COLUMN()-COLUMN($J$5)-$G80,$I80)=0,TRUE,FALSE),$J80*R$2,0)</f>
        <v>0</v>
      </c>
      <c r="S80" s="126">
        <f t="array" ref="S80">IF(_xlfn.SWITCH(TRUE,COLUMN()-COLUMN($J$5)-$G80&lt;0,FALSE,MOD(COLUMN()-COLUMN($J$5)-$G80,$I80)=0,TRUE,FALSE),$J80*S$2,0)</f>
        <v>0</v>
      </c>
      <c r="T80" s="126">
        <f t="array" ref="T80">IF(_xlfn.SWITCH(TRUE,COLUMN()-COLUMN($J$5)-$G80&lt;0,FALSE,MOD(COLUMN()-COLUMN($J$5)-$G80,$I80)=0,TRUE,FALSE),$J80*T$2,0)</f>
        <v>0</v>
      </c>
      <c r="U80" s="126">
        <f t="array" ref="U80">IF(_xlfn.SWITCH(TRUE,COLUMN()-COLUMN($J$5)-$G80&lt;0,FALSE,MOD(COLUMN()-COLUMN($J$5)-$G80,$I80)=0,TRUE,FALSE),$J80*U$2,0)</f>
        <v>0</v>
      </c>
      <c r="V80" s="126">
        <f t="array" ref="V80">IF(_xlfn.SWITCH(TRUE,COLUMN()-COLUMN($J$5)-$G80&lt;0,FALSE,MOD(COLUMN()-COLUMN($J$5)-$G80,$I80)=0,TRUE,FALSE),$J80*V$2,0)</f>
        <v>0</v>
      </c>
      <c r="W80" s="126">
        <f t="array" ref="W80">IF(_xlfn.SWITCH(TRUE,COLUMN()-COLUMN($J$5)-$G80&lt;0,FALSE,MOD(COLUMN()-COLUMN($J$5)-$G80,$I80)=0,TRUE,FALSE),$J80*W$2,0)</f>
        <v>0</v>
      </c>
      <c r="X80" s="126">
        <f t="array" ref="X80">IF(_xlfn.SWITCH(TRUE,COLUMN()-COLUMN($J$5)-$G80&lt;0,FALSE,MOD(COLUMN()-COLUMN($J$5)-$G80,$I80)=0,TRUE,FALSE),$J80*X$2,0)</f>
        <v>0</v>
      </c>
      <c r="Y80" s="126">
        <f t="array" ref="Y80">IF(_xlfn.SWITCH(TRUE,COLUMN()-COLUMN($J$5)-$G80&lt;0,FALSE,MOD(COLUMN()-COLUMN($J$5)-$G80,$I80)=0,TRUE,FALSE),$J80*Y$2,0)</f>
        <v>0</v>
      </c>
      <c r="Z80" s="126">
        <f t="array" ref="Z80">IF(_xlfn.SWITCH(TRUE,COLUMN()-COLUMN($J$5)-$G80&lt;0,FALSE,MOD(COLUMN()-COLUMN($J$5)-$G80,$I80)=0,TRUE,FALSE),$J80*Z$2,0)</f>
        <v>0</v>
      </c>
      <c r="AA80" s="126">
        <f t="array" ref="AA80">IF(_xlfn.SWITCH(TRUE,COLUMN()-COLUMN($J$5)-$G80&lt;0,FALSE,MOD(COLUMN()-COLUMN($J$5)-$G80,$I80)=0,TRUE,FALSE),$J80*AA$2,0)</f>
        <v>168163.20540230861</v>
      </c>
      <c r="AB80" s="126">
        <f t="array" ref="AB80">IF(_xlfn.SWITCH(TRUE,COLUMN()-COLUMN($J$5)-$G80&lt;0,FALSE,MOD(COLUMN()-COLUMN($J$5)-$G80,$I80)=0,TRUE,FALSE),$J80*AB$2,0)</f>
        <v>0</v>
      </c>
      <c r="AC80" s="126">
        <f t="array" ref="AC80">IF(_xlfn.SWITCH(TRUE,COLUMN()-COLUMN($J$5)-$G80&lt;0,FALSE,MOD(COLUMN()-COLUMN($J$5)-$G80,$I80)=0,TRUE,FALSE),$J80*AC$2,0)</f>
        <v>0</v>
      </c>
      <c r="AD80" s="126">
        <f t="array" ref="AD80">IF(_xlfn.SWITCH(TRUE,COLUMN()-COLUMN($J$5)-$G80&lt;0,FALSE,MOD(COLUMN()-COLUMN($J$5)-$G80,$I80)=0,TRUE,FALSE),$J80*AD$2,0)</f>
        <v>0</v>
      </c>
      <c r="AE80" s="127">
        <f t="shared" si="6"/>
        <v>276100.76790230861</v>
      </c>
    </row>
    <row r="81" spans="1:31" s="128" customFormat="1" ht="15" outlineLevel="2">
      <c r="A81" s="122" t="s">
        <v>943</v>
      </c>
      <c r="B81" s="141" t="s">
        <v>1335</v>
      </c>
      <c r="C81" s="252" t="s">
        <v>1204</v>
      </c>
      <c r="D81" s="252" t="s">
        <v>1130</v>
      </c>
      <c r="E81" s="469" t="s">
        <v>1211</v>
      </c>
      <c r="F81" s="125" t="s">
        <v>983</v>
      </c>
      <c r="G81" s="122">
        <f t="shared" si="5"/>
        <v>2</v>
      </c>
      <c r="H81" s="125">
        <v>2026</v>
      </c>
      <c r="I81" s="125">
        <v>20</v>
      </c>
      <c r="J81" s="415">
        <f>Costs!P79</f>
        <v>2700</v>
      </c>
      <c r="K81" s="419">
        <f t="array" ref="K81">IF(_xlfn.SWITCH(TRUE,COLUMN()-COLUMN($J$5)-$G81&lt;0,FALSE,MOD(COLUMN()-COLUMN($J$5)-$G81,$I81)=0,TRUE,FALSE),$J81*K$2,0)</f>
        <v>0</v>
      </c>
      <c r="L81" s="126">
        <f t="array" ref="L81">IF(_xlfn.SWITCH(TRUE,COLUMN()-COLUMN($J$5)-$G81&lt;0,FALSE,MOD(COLUMN()-COLUMN($J$5)-$G81,$I81)=0,TRUE,FALSE),$J81*L$2,0)</f>
        <v>2878.335</v>
      </c>
      <c r="M81" s="126">
        <f t="array" ref="M81">IF(_xlfn.SWITCH(TRUE,COLUMN()-COLUMN($J$5)-$G81&lt;0,FALSE,MOD(COLUMN()-COLUMN($J$5)-$G81,$I81)=0,TRUE,FALSE),$J81*M$2,0)</f>
        <v>0</v>
      </c>
      <c r="N81" s="126">
        <f t="array" ref="N81">IF(_xlfn.SWITCH(TRUE,COLUMN()-COLUMN($J$5)-$G81&lt;0,FALSE,MOD(COLUMN()-COLUMN($J$5)-$G81,$I81)=0,TRUE,FALSE),$J81*N$2,0)</f>
        <v>0</v>
      </c>
      <c r="O81" s="126">
        <f t="array" ref="O81">IF(_xlfn.SWITCH(TRUE,COLUMN()-COLUMN($J$5)-$G81&lt;0,FALSE,MOD(COLUMN()-COLUMN($J$5)-$G81,$I81)=0,TRUE,FALSE),$J81*O$2,0)</f>
        <v>0</v>
      </c>
      <c r="P81" s="126">
        <f t="array" ref="P81">IF(_xlfn.SWITCH(TRUE,COLUMN()-COLUMN($J$5)-$G81&lt;0,FALSE,MOD(COLUMN()-COLUMN($J$5)-$G81,$I81)=0,TRUE,FALSE),$J81*P$2,0)</f>
        <v>0</v>
      </c>
      <c r="Q81" s="126">
        <f t="array" ref="Q81">IF(_xlfn.SWITCH(TRUE,COLUMN()-COLUMN($J$5)-$G81&lt;0,FALSE,MOD(COLUMN()-COLUMN($J$5)-$G81,$I81)=0,TRUE,FALSE),$J81*Q$2,0)</f>
        <v>0</v>
      </c>
      <c r="R81" s="126">
        <f t="array" ref="R81">IF(_xlfn.SWITCH(TRUE,COLUMN()-COLUMN($J$5)-$G81&lt;0,FALSE,MOD(COLUMN()-COLUMN($J$5)-$G81,$I81)=0,TRUE,FALSE),$J81*R$2,0)</f>
        <v>0</v>
      </c>
      <c r="S81" s="126">
        <f t="array" ref="S81">IF(_xlfn.SWITCH(TRUE,COLUMN()-COLUMN($J$5)-$G81&lt;0,FALSE,MOD(COLUMN()-COLUMN($J$5)-$G81,$I81)=0,TRUE,FALSE),$J81*S$2,0)</f>
        <v>0</v>
      </c>
      <c r="T81" s="126">
        <f t="array" ref="T81">IF(_xlfn.SWITCH(TRUE,COLUMN()-COLUMN($J$5)-$G81&lt;0,FALSE,MOD(COLUMN()-COLUMN($J$5)-$G81,$I81)=0,TRUE,FALSE),$J81*T$2,0)</f>
        <v>0</v>
      </c>
      <c r="U81" s="126">
        <f t="array" ref="U81">IF(_xlfn.SWITCH(TRUE,COLUMN()-COLUMN($J$5)-$G81&lt;0,FALSE,MOD(COLUMN()-COLUMN($J$5)-$G81,$I81)=0,TRUE,FALSE),$J81*U$2,0)</f>
        <v>0</v>
      </c>
      <c r="V81" s="126">
        <f t="array" ref="V81">IF(_xlfn.SWITCH(TRUE,COLUMN()-COLUMN($J$5)-$G81&lt;0,FALSE,MOD(COLUMN()-COLUMN($J$5)-$G81,$I81)=0,TRUE,FALSE),$J81*V$2,0)</f>
        <v>0</v>
      </c>
      <c r="W81" s="126">
        <f t="array" ref="W81">IF(_xlfn.SWITCH(TRUE,COLUMN()-COLUMN($J$5)-$G81&lt;0,FALSE,MOD(COLUMN()-COLUMN($J$5)-$G81,$I81)=0,TRUE,FALSE),$J81*W$2,0)</f>
        <v>0</v>
      </c>
      <c r="X81" s="126">
        <f t="array" ref="X81">IF(_xlfn.SWITCH(TRUE,COLUMN()-COLUMN($J$5)-$G81&lt;0,FALSE,MOD(COLUMN()-COLUMN($J$5)-$G81,$I81)=0,TRUE,FALSE),$J81*X$2,0)</f>
        <v>0</v>
      </c>
      <c r="Y81" s="126">
        <f t="array" ref="Y81">IF(_xlfn.SWITCH(TRUE,COLUMN()-COLUMN($J$5)-$G81&lt;0,FALSE,MOD(COLUMN()-COLUMN($J$5)-$G81,$I81)=0,TRUE,FALSE),$J81*Y$2,0)</f>
        <v>0</v>
      </c>
      <c r="Z81" s="126">
        <f t="array" ref="Z81">IF(_xlfn.SWITCH(TRUE,COLUMN()-COLUMN($J$5)-$G81&lt;0,FALSE,MOD(COLUMN()-COLUMN($J$5)-$G81,$I81)=0,TRUE,FALSE),$J81*Z$2,0)</f>
        <v>0</v>
      </c>
      <c r="AA81" s="126">
        <f t="array" ref="AA81">IF(_xlfn.SWITCH(TRUE,COLUMN()-COLUMN($J$5)-$G81&lt;0,FALSE,MOD(COLUMN()-COLUMN($J$5)-$G81,$I81)=0,TRUE,FALSE),$J81*AA$2,0)</f>
        <v>0</v>
      </c>
      <c r="AB81" s="126">
        <f t="array" ref="AB81">IF(_xlfn.SWITCH(TRUE,COLUMN()-COLUMN($J$5)-$G81&lt;0,FALSE,MOD(COLUMN()-COLUMN($J$5)-$G81,$I81)=0,TRUE,FALSE),$J81*AB$2,0)</f>
        <v>0</v>
      </c>
      <c r="AC81" s="126">
        <f t="array" ref="AC81">IF(_xlfn.SWITCH(TRUE,COLUMN()-COLUMN($J$5)-$G81&lt;0,FALSE,MOD(COLUMN()-COLUMN($J$5)-$G81,$I81)=0,TRUE,FALSE),$J81*AC$2,0)</f>
        <v>0</v>
      </c>
      <c r="AD81" s="126">
        <f t="array" ref="AD81">IF(_xlfn.SWITCH(TRUE,COLUMN()-COLUMN($J$5)-$G81&lt;0,FALSE,MOD(COLUMN()-COLUMN($J$5)-$G81,$I81)=0,TRUE,FALSE),$J81*AD$2,0)</f>
        <v>0</v>
      </c>
      <c r="AE81" s="127">
        <f t="shared" si="6"/>
        <v>2878.335</v>
      </c>
    </row>
    <row r="82" spans="1:31" s="128" customFormat="1" ht="15" outlineLevel="2">
      <c r="A82" s="122" t="s">
        <v>943</v>
      </c>
      <c r="B82" s="141" t="s">
        <v>1336</v>
      </c>
      <c r="C82" s="252" t="s">
        <v>1204</v>
      </c>
      <c r="D82" s="252" t="s">
        <v>1130</v>
      </c>
      <c r="E82" s="469" t="s">
        <v>1212</v>
      </c>
      <c r="F82" s="125" t="s">
        <v>984</v>
      </c>
      <c r="G82" s="122">
        <f t="shared" si="5"/>
        <v>5</v>
      </c>
      <c r="H82" s="125">
        <v>2029</v>
      </c>
      <c r="I82" s="125">
        <v>15</v>
      </c>
      <c r="J82" s="415">
        <f>Costs!P80</f>
        <v>202500</v>
      </c>
      <c r="K82" s="419">
        <f t="array" ref="K82">IF(_xlfn.SWITCH(TRUE,COLUMN()-COLUMN($J$5)-$G82&lt;0,FALSE,MOD(COLUMN()-COLUMN($J$5)-$G82,$I82)=0,TRUE,FALSE),$J82*K$2,0)</f>
        <v>0</v>
      </c>
      <c r="L82" s="126">
        <f t="array" ref="L82">IF(_xlfn.SWITCH(TRUE,COLUMN()-COLUMN($J$5)-$G82&lt;0,FALSE,MOD(COLUMN()-COLUMN($J$5)-$G82,$I82)=0,TRUE,FALSE),$J82*L$2,0)</f>
        <v>0</v>
      </c>
      <c r="M82" s="126">
        <f t="array" ref="M82">IF(_xlfn.SWITCH(TRUE,COLUMN()-COLUMN($J$5)-$G82&lt;0,FALSE,MOD(COLUMN()-COLUMN($J$5)-$G82,$I82)=0,TRUE,FALSE),$J82*M$2,0)</f>
        <v>0</v>
      </c>
      <c r="N82" s="126">
        <f t="array" ref="N82">IF(_xlfn.SWITCH(TRUE,COLUMN()-COLUMN($J$5)-$G82&lt;0,FALSE,MOD(COLUMN()-COLUMN($J$5)-$G82,$I82)=0,TRUE,FALSE),$J82*N$2,0)</f>
        <v>0</v>
      </c>
      <c r="O82" s="126">
        <f t="array" ref="O82">IF(_xlfn.SWITCH(TRUE,COLUMN()-COLUMN($J$5)-$G82&lt;0,FALSE,MOD(COLUMN()-COLUMN($J$5)-$G82,$I82)=0,TRUE,FALSE),$J82*O$2,0)</f>
        <v>235892.577715875</v>
      </c>
      <c r="P82" s="126">
        <f t="array" ref="P82">IF(_xlfn.SWITCH(TRUE,COLUMN()-COLUMN($J$5)-$G82&lt;0,FALSE,MOD(COLUMN()-COLUMN($J$5)-$G82,$I82)=0,TRUE,FALSE),$J82*P$2,0)</f>
        <v>0</v>
      </c>
      <c r="Q82" s="126">
        <f t="array" ref="Q82">IF(_xlfn.SWITCH(TRUE,COLUMN()-COLUMN($J$5)-$G82&lt;0,FALSE,MOD(COLUMN()-COLUMN($J$5)-$G82,$I82)=0,TRUE,FALSE),$J82*Q$2,0)</f>
        <v>0</v>
      </c>
      <c r="R82" s="126">
        <f t="array" ref="R82">IF(_xlfn.SWITCH(TRUE,COLUMN()-COLUMN($J$5)-$G82&lt;0,FALSE,MOD(COLUMN()-COLUMN($J$5)-$G82,$I82)=0,TRUE,FALSE),$J82*R$2,0)</f>
        <v>0</v>
      </c>
      <c r="S82" s="126">
        <f t="array" ref="S82">IF(_xlfn.SWITCH(TRUE,COLUMN()-COLUMN($J$5)-$G82&lt;0,FALSE,MOD(COLUMN()-COLUMN($J$5)-$G82,$I82)=0,TRUE,FALSE),$J82*S$2,0)</f>
        <v>0</v>
      </c>
      <c r="T82" s="126">
        <f t="array" ref="T82">IF(_xlfn.SWITCH(TRUE,COLUMN()-COLUMN($J$5)-$G82&lt;0,FALSE,MOD(COLUMN()-COLUMN($J$5)-$G82,$I82)=0,TRUE,FALSE),$J82*T$2,0)</f>
        <v>0</v>
      </c>
      <c r="U82" s="126">
        <f t="array" ref="U82">IF(_xlfn.SWITCH(TRUE,COLUMN()-COLUMN($J$5)-$G82&lt;0,FALSE,MOD(COLUMN()-COLUMN($J$5)-$G82,$I82)=0,TRUE,FALSE),$J82*U$2,0)</f>
        <v>0</v>
      </c>
      <c r="V82" s="126">
        <f t="array" ref="V82">IF(_xlfn.SWITCH(TRUE,COLUMN()-COLUMN($J$5)-$G82&lt;0,FALSE,MOD(COLUMN()-COLUMN($J$5)-$G82,$I82)=0,TRUE,FALSE),$J82*V$2,0)</f>
        <v>0</v>
      </c>
      <c r="W82" s="126">
        <f t="array" ref="W82">IF(_xlfn.SWITCH(TRUE,COLUMN()-COLUMN($J$5)-$G82&lt;0,FALSE,MOD(COLUMN()-COLUMN($J$5)-$G82,$I82)=0,TRUE,FALSE),$J82*W$2,0)</f>
        <v>0</v>
      </c>
      <c r="X82" s="126">
        <f t="array" ref="X82">IF(_xlfn.SWITCH(TRUE,COLUMN()-COLUMN($J$5)-$G82&lt;0,FALSE,MOD(COLUMN()-COLUMN($J$5)-$G82,$I82)=0,TRUE,FALSE),$J82*X$2,0)</f>
        <v>0</v>
      </c>
      <c r="Y82" s="126">
        <f t="array" ref="Y82">IF(_xlfn.SWITCH(TRUE,COLUMN()-COLUMN($J$5)-$G82&lt;0,FALSE,MOD(COLUMN()-COLUMN($J$5)-$G82,$I82)=0,TRUE,FALSE),$J82*Y$2,0)</f>
        <v>0</v>
      </c>
      <c r="Z82" s="126">
        <f t="array" ref="Z82">IF(_xlfn.SWITCH(TRUE,COLUMN()-COLUMN($J$5)-$G82&lt;0,FALSE,MOD(COLUMN()-COLUMN($J$5)-$G82,$I82)=0,TRUE,FALSE),$J82*Z$2,0)</f>
        <v>0</v>
      </c>
      <c r="AA82" s="126">
        <f t="array" ref="AA82">IF(_xlfn.SWITCH(TRUE,COLUMN()-COLUMN($J$5)-$G82&lt;0,FALSE,MOD(COLUMN()-COLUMN($J$5)-$G82,$I82)=0,TRUE,FALSE),$J82*AA$2,0)</f>
        <v>0</v>
      </c>
      <c r="AB82" s="126">
        <f t="array" ref="AB82">IF(_xlfn.SWITCH(TRUE,COLUMN()-COLUMN($J$5)-$G82&lt;0,FALSE,MOD(COLUMN()-COLUMN($J$5)-$G82,$I82)=0,TRUE,FALSE),$J82*AB$2,0)</f>
        <v>0</v>
      </c>
      <c r="AC82" s="126">
        <f t="array" ref="AC82">IF(_xlfn.SWITCH(TRUE,COLUMN()-COLUMN($J$5)-$G82&lt;0,FALSE,MOD(COLUMN()-COLUMN($J$5)-$G82,$I82)=0,TRUE,FALSE),$J82*AC$2,0)</f>
        <v>0</v>
      </c>
      <c r="AD82" s="126">
        <f t="array" ref="AD82">IF(_xlfn.SWITCH(TRUE,COLUMN()-COLUMN($J$5)-$G82&lt;0,FALSE,MOD(COLUMN()-COLUMN($J$5)-$G82,$I82)=0,TRUE,FALSE),$J82*AD$2,0)</f>
        <v>367512.94989929697</v>
      </c>
      <c r="AE82" s="127">
        <f t="shared" si="6"/>
        <v>603405.52761517197</v>
      </c>
    </row>
    <row r="83" spans="1:31" s="128" customFormat="1" ht="15" outlineLevel="2">
      <c r="A83" s="122" t="s">
        <v>943</v>
      </c>
      <c r="B83" s="141" t="s">
        <v>1354</v>
      </c>
      <c r="C83" s="252" t="s">
        <v>1204</v>
      </c>
      <c r="D83" s="252" t="s">
        <v>1205</v>
      </c>
      <c r="E83" s="469" t="s">
        <v>1206</v>
      </c>
      <c r="F83" s="125" t="s">
        <v>984</v>
      </c>
      <c r="G83" s="122">
        <f t="shared" si="5"/>
        <v>5</v>
      </c>
      <c r="H83" s="125">
        <v>2029</v>
      </c>
      <c r="I83" s="125">
        <v>10</v>
      </c>
      <c r="J83" s="415">
        <f>Costs!P81</f>
        <v>80190</v>
      </c>
      <c r="K83" s="419">
        <f t="array" ref="K83">IF(_xlfn.SWITCH(TRUE,COLUMN()-COLUMN($J$5)-$G83&lt;0,FALSE,MOD(COLUMN()-COLUMN($J$5)-$G83,$I83)=0,TRUE,FALSE),$J83*K$2,0)</f>
        <v>0</v>
      </c>
      <c r="L83" s="126">
        <f t="array" ref="L83">IF(_xlfn.SWITCH(TRUE,COLUMN()-COLUMN($J$5)-$G83&lt;0,FALSE,MOD(COLUMN()-COLUMN($J$5)-$G83,$I83)=0,TRUE,FALSE),$J83*L$2,0)</f>
        <v>0</v>
      </c>
      <c r="M83" s="126">
        <f t="array" ref="M83">IF(_xlfn.SWITCH(TRUE,COLUMN()-COLUMN($J$5)-$G83&lt;0,FALSE,MOD(COLUMN()-COLUMN($J$5)-$G83,$I83)=0,TRUE,FALSE),$J83*M$2,0)</f>
        <v>0</v>
      </c>
      <c r="N83" s="126">
        <f t="array" ref="N83">IF(_xlfn.SWITCH(TRUE,COLUMN()-COLUMN($J$5)-$G83&lt;0,FALSE,MOD(COLUMN()-COLUMN($J$5)-$G83,$I83)=0,TRUE,FALSE),$J83*N$2,0)</f>
        <v>0</v>
      </c>
      <c r="O83" s="126">
        <f t="array" ref="O83">IF(_xlfn.SWITCH(TRUE,COLUMN()-COLUMN($J$5)-$G83&lt;0,FALSE,MOD(COLUMN()-COLUMN($J$5)-$G83,$I83)=0,TRUE,FALSE),$J83*O$2,0)</f>
        <v>93413.460775486499</v>
      </c>
      <c r="P83" s="126">
        <f t="array" ref="P83">IF(_xlfn.SWITCH(TRUE,COLUMN()-COLUMN($J$5)-$G83&lt;0,FALSE,MOD(COLUMN()-COLUMN($J$5)-$G83,$I83)=0,TRUE,FALSE),$J83*P$2,0)</f>
        <v>0</v>
      </c>
      <c r="Q83" s="126">
        <f t="array" ref="Q83">IF(_xlfn.SWITCH(TRUE,COLUMN()-COLUMN($J$5)-$G83&lt;0,FALSE,MOD(COLUMN()-COLUMN($J$5)-$G83,$I83)=0,TRUE,FALSE),$J83*Q$2,0)</f>
        <v>0</v>
      </c>
      <c r="R83" s="126">
        <f t="array" ref="R83">IF(_xlfn.SWITCH(TRUE,COLUMN()-COLUMN($J$5)-$G83&lt;0,FALSE,MOD(COLUMN()-COLUMN($J$5)-$G83,$I83)=0,TRUE,FALSE),$J83*R$2,0)</f>
        <v>0</v>
      </c>
      <c r="S83" s="126">
        <f t="array" ref="S83">IF(_xlfn.SWITCH(TRUE,COLUMN()-COLUMN($J$5)-$G83&lt;0,FALSE,MOD(COLUMN()-COLUMN($J$5)-$G83,$I83)=0,TRUE,FALSE),$J83*S$2,0)</f>
        <v>0</v>
      </c>
      <c r="T83" s="126">
        <f t="array" ref="T83">IF(_xlfn.SWITCH(TRUE,COLUMN()-COLUMN($J$5)-$G83&lt;0,FALSE,MOD(COLUMN()-COLUMN($J$5)-$G83,$I83)=0,TRUE,FALSE),$J83*T$2,0)</f>
        <v>0</v>
      </c>
      <c r="U83" s="126">
        <f t="array" ref="U83">IF(_xlfn.SWITCH(TRUE,COLUMN()-COLUMN($J$5)-$G83&lt;0,FALSE,MOD(COLUMN()-COLUMN($J$5)-$G83,$I83)=0,TRUE,FALSE),$J83*U$2,0)</f>
        <v>0</v>
      </c>
      <c r="V83" s="126">
        <f t="array" ref="V83">IF(_xlfn.SWITCH(TRUE,COLUMN()-COLUMN($J$5)-$G83&lt;0,FALSE,MOD(COLUMN()-COLUMN($J$5)-$G83,$I83)=0,TRUE,FALSE),$J83*V$2,0)</f>
        <v>0</v>
      </c>
      <c r="W83" s="126">
        <f t="array" ref="W83">IF(_xlfn.SWITCH(TRUE,COLUMN()-COLUMN($J$5)-$G83&lt;0,FALSE,MOD(COLUMN()-COLUMN($J$5)-$G83,$I83)=0,TRUE,FALSE),$J83*W$2,0)</f>
        <v>0</v>
      </c>
      <c r="X83" s="126">
        <f t="array" ref="X83">IF(_xlfn.SWITCH(TRUE,COLUMN()-COLUMN($J$5)-$G83&lt;0,FALSE,MOD(COLUMN()-COLUMN($J$5)-$G83,$I83)=0,TRUE,FALSE),$J83*X$2,0)</f>
        <v>0</v>
      </c>
      <c r="Y83" s="126">
        <f t="array" ref="Y83">IF(_xlfn.SWITCH(TRUE,COLUMN()-COLUMN($J$5)-$G83&lt;0,FALSE,MOD(COLUMN()-COLUMN($J$5)-$G83,$I83)=0,TRUE,FALSE),$J83*Y$2,0)</f>
        <v>125539.87998739599</v>
      </c>
      <c r="Z83" s="126">
        <f t="array" ref="Z83">IF(_xlfn.SWITCH(TRUE,COLUMN()-COLUMN($J$5)-$G83&lt;0,FALSE,MOD(COLUMN()-COLUMN($J$5)-$G83,$I83)=0,TRUE,FALSE),$J83*Z$2,0)</f>
        <v>0</v>
      </c>
      <c r="AA83" s="126">
        <f t="array" ref="AA83">IF(_xlfn.SWITCH(TRUE,COLUMN()-COLUMN($J$5)-$G83&lt;0,FALSE,MOD(COLUMN()-COLUMN($J$5)-$G83,$I83)=0,TRUE,FALSE),$J83*AA$2,0)</f>
        <v>0</v>
      </c>
      <c r="AB83" s="126">
        <f t="array" ref="AB83">IF(_xlfn.SWITCH(TRUE,COLUMN()-COLUMN($J$5)-$G83&lt;0,FALSE,MOD(COLUMN()-COLUMN($J$5)-$G83,$I83)=0,TRUE,FALSE),$J83*AB$2,0)</f>
        <v>0</v>
      </c>
      <c r="AC83" s="126">
        <f t="array" ref="AC83">IF(_xlfn.SWITCH(TRUE,COLUMN()-COLUMN($J$5)-$G83&lt;0,FALSE,MOD(COLUMN()-COLUMN($J$5)-$G83,$I83)=0,TRUE,FALSE),$J83*AC$2,0)</f>
        <v>0</v>
      </c>
      <c r="AD83" s="126">
        <f t="array" ref="AD83">IF(_xlfn.SWITCH(TRUE,COLUMN()-COLUMN($J$5)-$G83&lt;0,FALSE,MOD(COLUMN()-COLUMN($J$5)-$G83,$I83)=0,TRUE,FALSE),$J83*AD$2,0)</f>
        <v>0</v>
      </c>
      <c r="AE83" s="127">
        <f t="shared" si="6"/>
        <v>218953.34076288249</v>
      </c>
    </row>
    <row r="84" spans="1:31" s="128" customFormat="1" ht="15" outlineLevel="2">
      <c r="A84" s="122" t="s">
        <v>943</v>
      </c>
      <c r="B84" s="141" t="s">
        <v>1338</v>
      </c>
      <c r="C84" s="252" t="s">
        <v>1204</v>
      </c>
      <c r="D84" s="252" t="s">
        <v>1205</v>
      </c>
      <c r="E84" s="469" t="s">
        <v>1206</v>
      </c>
      <c r="F84" s="125" t="s">
        <v>984</v>
      </c>
      <c r="G84" s="122">
        <f t="shared" si="5"/>
        <v>5</v>
      </c>
      <c r="H84" s="125">
        <v>2029</v>
      </c>
      <c r="I84" s="125">
        <v>10</v>
      </c>
      <c r="J84" s="415">
        <f>Costs!P82</f>
        <v>67500</v>
      </c>
      <c r="K84" s="419">
        <f t="array" ref="K84">IF(_xlfn.SWITCH(TRUE,COLUMN()-COLUMN($J$5)-$G84&lt;0,FALSE,MOD(COLUMN()-COLUMN($J$5)-$G84,$I84)=0,TRUE,FALSE),$J84*K$2,0)</f>
        <v>0</v>
      </c>
      <c r="L84" s="126">
        <f t="array" ref="L84">IF(_xlfn.SWITCH(TRUE,COLUMN()-COLUMN($J$5)-$G84&lt;0,FALSE,MOD(COLUMN()-COLUMN($J$5)-$G84,$I84)=0,TRUE,FALSE),$J84*L$2,0)</f>
        <v>0</v>
      </c>
      <c r="M84" s="126">
        <f t="array" ref="M84">IF(_xlfn.SWITCH(TRUE,COLUMN()-COLUMN($J$5)-$G84&lt;0,FALSE,MOD(COLUMN()-COLUMN($J$5)-$G84,$I84)=0,TRUE,FALSE),$J84*M$2,0)</f>
        <v>0</v>
      </c>
      <c r="N84" s="126">
        <f t="array" ref="N84">IF(_xlfn.SWITCH(TRUE,COLUMN()-COLUMN($J$5)-$G84&lt;0,FALSE,MOD(COLUMN()-COLUMN($J$5)-$G84,$I84)=0,TRUE,FALSE),$J84*N$2,0)</f>
        <v>0</v>
      </c>
      <c r="O84" s="126">
        <f t="array" ref="O84">IF(_xlfn.SWITCH(TRUE,COLUMN()-COLUMN($J$5)-$G84&lt;0,FALSE,MOD(COLUMN()-COLUMN($J$5)-$G84,$I84)=0,TRUE,FALSE),$J84*O$2,0)</f>
        <v>78630.859238625009</v>
      </c>
      <c r="P84" s="126">
        <f t="array" ref="P84">IF(_xlfn.SWITCH(TRUE,COLUMN()-COLUMN($J$5)-$G84&lt;0,FALSE,MOD(COLUMN()-COLUMN($J$5)-$G84,$I84)=0,TRUE,FALSE),$J84*P$2,0)</f>
        <v>0</v>
      </c>
      <c r="Q84" s="126">
        <f t="array" ref="Q84">IF(_xlfn.SWITCH(TRUE,COLUMN()-COLUMN($J$5)-$G84&lt;0,FALSE,MOD(COLUMN()-COLUMN($J$5)-$G84,$I84)=0,TRUE,FALSE),$J84*Q$2,0)</f>
        <v>0</v>
      </c>
      <c r="R84" s="126">
        <f t="array" ref="R84">IF(_xlfn.SWITCH(TRUE,COLUMN()-COLUMN($J$5)-$G84&lt;0,FALSE,MOD(COLUMN()-COLUMN($J$5)-$G84,$I84)=0,TRUE,FALSE),$J84*R$2,0)</f>
        <v>0</v>
      </c>
      <c r="S84" s="126">
        <f t="array" ref="S84">IF(_xlfn.SWITCH(TRUE,COLUMN()-COLUMN($J$5)-$G84&lt;0,FALSE,MOD(COLUMN()-COLUMN($J$5)-$G84,$I84)=0,TRUE,FALSE),$J84*S$2,0)</f>
        <v>0</v>
      </c>
      <c r="T84" s="126">
        <f t="array" ref="T84">IF(_xlfn.SWITCH(TRUE,COLUMN()-COLUMN($J$5)-$G84&lt;0,FALSE,MOD(COLUMN()-COLUMN($J$5)-$G84,$I84)=0,TRUE,FALSE),$J84*T$2,0)</f>
        <v>0</v>
      </c>
      <c r="U84" s="126">
        <f t="array" ref="U84">IF(_xlfn.SWITCH(TRUE,COLUMN()-COLUMN($J$5)-$G84&lt;0,FALSE,MOD(COLUMN()-COLUMN($J$5)-$G84,$I84)=0,TRUE,FALSE),$J84*U$2,0)</f>
        <v>0</v>
      </c>
      <c r="V84" s="126">
        <f t="array" ref="V84">IF(_xlfn.SWITCH(TRUE,COLUMN()-COLUMN($J$5)-$G84&lt;0,FALSE,MOD(COLUMN()-COLUMN($J$5)-$G84,$I84)=0,TRUE,FALSE),$J84*V$2,0)</f>
        <v>0</v>
      </c>
      <c r="W84" s="126">
        <f t="array" ref="W84">IF(_xlfn.SWITCH(TRUE,COLUMN()-COLUMN($J$5)-$G84&lt;0,FALSE,MOD(COLUMN()-COLUMN($J$5)-$G84,$I84)=0,TRUE,FALSE),$J84*W$2,0)</f>
        <v>0</v>
      </c>
      <c r="X84" s="126">
        <f t="array" ref="X84">IF(_xlfn.SWITCH(TRUE,COLUMN()-COLUMN($J$5)-$G84&lt;0,FALSE,MOD(COLUMN()-COLUMN($J$5)-$G84,$I84)=0,TRUE,FALSE),$J84*X$2,0)</f>
        <v>0</v>
      </c>
      <c r="Y84" s="126">
        <f t="array" ref="Y84">IF(_xlfn.SWITCH(TRUE,COLUMN()-COLUMN($J$5)-$G84&lt;0,FALSE,MOD(COLUMN()-COLUMN($J$5)-$G84,$I84)=0,TRUE,FALSE),$J84*Y$2,0)</f>
        <v>105673.29965269023</v>
      </c>
      <c r="Z84" s="126">
        <f t="array" ref="Z84">IF(_xlfn.SWITCH(TRUE,COLUMN()-COLUMN($J$5)-$G84&lt;0,FALSE,MOD(COLUMN()-COLUMN($J$5)-$G84,$I84)=0,TRUE,FALSE),$J84*Z$2,0)</f>
        <v>0</v>
      </c>
      <c r="AA84" s="126">
        <f t="array" ref="AA84">IF(_xlfn.SWITCH(TRUE,COLUMN()-COLUMN($J$5)-$G84&lt;0,FALSE,MOD(COLUMN()-COLUMN($J$5)-$G84,$I84)=0,TRUE,FALSE),$J84*AA$2,0)</f>
        <v>0</v>
      </c>
      <c r="AB84" s="126">
        <f t="array" ref="AB84">IF(_xlfn.SWITCH(TRUE,COLUMN()-COLUMN($J$5)-$G84&lt;0,FALSE,MOD(COLUMN()-COLUMN($J$5)-$G84,$I84)=0,TRUE,FALSE),$J84*AB$2,0)</f>
        <v>0</v>
      </c>
      <c r="AC84" s="126">
        <f t="array" ref="AC84">IF(_xlfn.SWITCH(TRUE,COLUMN()-COLUMN($J$5)-$G84&lt;0,FALSE,MOD(COLUMN()-COLUMN($J$5)-$G84,$I84)=0,TRUE,FALSE),$J84*AC$2,0)</f>
        <v>0</v>
      </c>
      <c r="AD84" s="126">
        <f t="array" ref="AD84">IF(_xlfn.SWITCH(TRUE,COLUMN()-COLUMN($J$5)-$G84&lt;0,FALSE,MOD(COLUMN()-COLUMN($J$5)-$G84,$I84)=0,TRUE,FALSE),$J84*AD$2,0)</f>
        <v>0</v>
      </c>
      <c r="AE84" s="127">
        <f t="shared" si="6"/>
        <v>184304.15889131522</v>
      </c>
    </row>
    <row r="85" spans="1:31" s="128" customFormat="1" ht="15" outlineLevel="2">
      <c r="A85" s="122" t="s">
        <v>943</v>
      </c>
      <c r="B85" s="141" t="s">
        <v>1339</v>
      </c>
      <c r="C85" s="252" t="s">
        <v>1204</v>
      </c>
      <c r="D85" s="252" t="s">
        <v>1130</v>
      </c>
      <c r="E85" s="469" t="s">
        <v>1213</v>
      </c>
      <c r="F85" s="125" t="s">
        <v>983</v>
      </c>
      <c r="G85" s="122">
        <f t="shared" si="5"/>
        <v>2</v>
      </c>
      <c r="H85" s="125">
        <v>2026</v>
      </c>
      <c r="I85" s="125">
        <v>15</v>
      </c>
      <c r="J85" s="415">
        <f>Costs!P83</f>
        <v>68850</v>
      </c>
      <c r="K85" s="419">
        <f t="array" ref="K85">IF(_xlfn.SWITCH(TRUE,COLUMN()-COLUMN($J$5)-$G85&lt;0,FALSE,MOD(COLUMN()-COLUMN($J$5)-$G85,$I85)=0,TRUE,FALSE),$J85*K$2,0)</f>
        <v>0</v>
      </c>
      <c r="L85" s="126">
        <f t="array" ref="L85">IF(_xlfn.SWITCH(TRUE,COLUMN()-COLUMN($J$5)-$G85&lt;0,FALSE,MOD(COLUMN()-COLUMN($J$5)-$G85,$I85)=0,TRUE,FALSE),$J85*L$2,0)</f>
        <v>73397.542499999996</v>
      </c>
      <c r="M85" s="126">
        <f t="array" ref="M85">IF(_xlfn.SWITCH(TRUE,COLUMN()-COLUMN($J$5)-$G85&lt;0,FALSE,MOD(COLUMN()-COLUMN($J$5)-$G85,$I85)=0,TRUE,FALSE),$J85*M$2,0)</f>
        <v>0</v>
      </c>
      <c r="N85" s="126">
        <f t="array" ref="N85">IF(_xlfn.SWITCH(TRUE,COLUMN()-COLUMN($J$5)-$G85&lt;0,FALSE,MOD(COLUMN()-COLUMN($J$5)-$G85,$I85)=0,TRUE,FALSE),$J85*N$2,0)</f>
        <v>0</v>
      </c>
      <c r="O85" s="126">
        <f t="array" ref="O85">IF(_xlfn.SWITCH(TRUE,COLUMN()-COLUMN($J$5)-$G85&lt;0,FALSE,MOD(COLUMN()-COLUMN($J$5)-$G85,$I85)=0,TRUE,FALSE),$J85*O$2,0)</f>
        <v>0</v>
      </c>
      <c r="P85" s="126">
        <f t="array" ref="P85">IF(_xlfn.SWITCH(TRUE,COLUMN()-COLUMN($J$5)-$G85&lt;0,FALSE,MOD(COLUMN()-COLUMN($J$5)-$G85,$I85)=0,TRUE,FALSE),$J85*P$2,0)</f>
        <v>0</v>
      </c>
      <c r="Q85" s="126">
        <f t="array" ref="Q85">IF(_xlfn.SWITCH(TRUE,COLUMN()-COLUMN($J$5)-$G85&lt;0,FALSE,MOD(COLUMN()-COLUMN($J$5)-$G85,$I85)=0,TRUE,FALSE),$J85*Q$2,0)</f>
        <v>0</v>
      </c>
      <c r="R85" s="126">
        <f t="array" ref="R85">IF(_xlfn.SWITCH(TRUE,COLUMN()-COLUMN($J$5)-$G85&lt;0,FALSE,MOD(COLUMN()-COLUMN($J$5)-$G85,$I85)=0,TRUE,FALSE),$J85*R$2,0)</f>
        <v>0</v>
      </c>
      <c r="S85" s="126">
        <f t="array" ref="S85">IF(_xlfn.SWITCH(TRUE,COLUMN()-COLUMN($J$5)-$G85&lt;0,FALSE,MOD(COLUMN()-COLUMN($J$5)-$G85,$I85)=0,TRUE,FALSE),$J85*S$2,0)</f>
        <v>0</v>
      </c>
      <c r="T85" s="126">
        <f t="array" ref="T85">IF(_xlfn.SWITCH(TRUE,COLUMN()-COLUMN($J$5)-$G85&lt;0,FALSE,MOD(COLUMN()-COLUMN($J$5)-$G85,$I85)=0,TRUE,FALSE),$J85*T$2,0)</f>
        <v>0</v>
      </c>
      <c r="U85" s="126">
        <f t="array" ref="U85">IF(_xlfn.SWITCH(TRUE,COLUMN()-COLUMN($J$5)-$G85&lt;0,FALSE,MOD(COLUMN()-COLUMN($J$5)-$G85,$I85)=0,TRUE,FALSE),$J85*U$2,0)</f>
        <v>0</v>
      </c>
      <c r="V85" s="126">
        <f t="array" ref="V85">IF(_xlfn.SWITCH(TRUE,COLUMN()-COLUMN($J$5)-$G85&lt;0,FALSE,MOD(COLUMN()-COLUMN($J$5)-$G85,$I85)=0,TRUE,FALSE),$J85*V$2,0)</f>
        <v>0</v>
      </c>
      <c r="W85" s="126">
        <f t="array" ref="W85">IF(_xlfn.SWITCH(TRUE,COLUMN()-COLUMN($J$5)-$G85&lt;0,FALSE,MOD(COLUMN()-COLUMN($J$5)-$G85,$I85)=0,TRUE,FALSE),$J85*W$2,0)</f>
        <v>0</v>
      </c>
      <c r="X85" s="126">
        <f t="array" ref="X85">IF(_xlfn.SWITCH(TRUE,COLUMN()-COLUMN($J$5)-$G85&lt;0,FALSE,MOD(COLUMN()-COLUMN($J$5)-$G85,$I85)=0,TRUE,FALSE),$J85*X$2,0)</f>
        <v>0</v>
      </c>
      <c r="Y85" s="126">
        <f t="array" ref="Y85">IF(_xlfn.SWITCH(TRUE,COLUMN()-COLUMN($J$5)-$G85&lt;0,FALSE,MOD(COLUMN()-COLUMN($J$5)-$G85,$I85)=0,TRUE,FALSE),$J85*Y$2,0)</f>
        <v>0</v>
      </c>
      <c r="Z85" s="126">
        <f t="array" ref="Z85">IF(_xlfn.SWITCH(TRUE,COLUMN()-COLUMN($J$5)-$G85&lt;0,FALSE,MOD(COLUMN()-COLUMN($J$5)-$G85,$I85)=0,TRUE,FALSE),$J85*Z$2,0)</f>
        <v>0</v>
      </c>
      <c r="AA85" s="126">
        <f t="array" ref="AA85">IF(_xlfn.SWITCH(TRUE,COLUMN()-COLUMN($J$5)-$G85&lt;0,FALSE,MOD(COLUMN()-COLUMN($J$5)-$G85,$I85)=0,TRUE,FALSE),$J85*AA$2,0)</f>
        <v>114350.97967356986</v>
      </c>
      <c r="AB85" s="126">
        <f t="array" ref="AB85">IF(_xlfn.SWITCH(TRUE,COLUMN()-COLUMN($J$5)-$G85&lt;0,FALSE,MOD(COLUMN()-COLUMN($J$5)-$G85,$I85)=0,TRUE,FALSE),$J85*AB$2,0)</f>
        <v>0</v>
      </c>
      <c r="AC85" s="126">
        <f t="array" ref="AC85">IF(_xlfn.SWITCH(TRUE,COLUMN()-COLUMN($J$5)-$G85&lt;0,FALSE,MOD(COLUMN()-COLUMN($J$5)-$G85,$I85)=0,TRUE,FALSE),$J85*AC$2,0)</f>
        <v>0</v>
      </c>
      <c r="AD85" s="126">
        <f t="array" ref="AD85">IF(_xlfn.SWITCH(TRUE,COLUMN()-COLUMN($J$5)-$G85&lt;0,FALSE,MOD(COLUMN()-COLUMN($J$5)-$G85,$I85)=0,TRUE,FALSE),$J85*AD$2,0)</f>
        <v>0</v>
      </c>
      <c r="AE85" s="127">
        <f t="shared" si="6"/>
        <v>187748.52217356986</v>
      </c>
    </row>
    <row r="86" spans="1:31" s="128" customFormat="1" ht="15" outlineLevel="2">
      <c r="A86" s="122" t="s">
        <v>943</v>
      </c>
      <c r="B86" s="141" t="s">
        <v>1214</v>
      </c>
      <c r="C86" s="252" t="s">
        <v>1204</v>
      </c>
      <c r="D86" s="252" t="s">
        <v>1144</v>
      </c>
      <c r="E86" s="469" t="s">
        <v>1214</v>
      </c>
      <c r="F86" s="125" t="s">
        <v>983</v>
      </c>
      <c r="G86" s="122">
        <f t="shared" si="5"/>
        <v>2</v>
      </c>
      <c r="H86" s="125">
        <v>2026</v>
      </c>
      <c r="I86" s="125">
        <v>15</v>
      </c>
      <c r="J86" s="415">
        <f>Costs!P84</f>
        <v>20250</v>
      </c>
      <c r="K86" s="419">
        <f t="array" ref="K86">IF(_xlfn.SWITCH(TRUE,COLUMN()-COLUMN($J$5)-$G86&lt;0,FALSE,MOD(COLUMN()-COLUMN($J$5)-$G86,$I86)=0,TRUE,FALSE),$J86*K$2,0)</f>
        <v>0</v>
      </c>
      <c r="L86" s="126">
        <f t="array" ref="L86">IF(_xlfn.SWITCH(TRUE,COLUMN()-COLUMN($J$5)-$G86&lt;0,FALSE,MOD(COLUMN()-COLUMN($J$5)-$G86,$I86)=0,TRUE,FALSE),$J86*L$2,0)</f>
        <v>21587.512499999997</v>
      </c>
      <c r="M86" s="126">
        <f t="array" ref="M86">IF(_xlfn.SWITCH(TRUE,COLUMN()-COLUMN($J$5)-$G86&lt;0,FALSE,MOD(COLUMN()-COLUMN($J$5)-$G86,$I86)=0,TRUE,FALSE),$J86*M$2,0)</f>
        <v>0</v>
      </c>
      <c r="N86" s="126">
        <f t="array" ref="N86">IF(_xlfn.SWITCH(TRUE,COLUMN()-COLUMN($J$5)-$G86&lt;0,FALSE,MOD(COLUMN()-COLUMN($J$5)-$G86,$I86)=0,TRUE,FALSE),$J86*N$2,0)</f>
        <v>0</v>
      </c>
      <c r="O86" s="126">
        <f t="array" ref="O86">IF(_xlfn.SWITCH(TRUE,COLUMN()-COLUMN($J$5)-$G86&lt;0,FALSE,MOD(COLUMN()-COLUMN($J$5)-$G86,$I86)=0,TRUE,FALSE),$J86*O$2,0)</f>
        <v>0</v>
      </c>
      <c r="P86" s="126">
        <f t="array" ref="P86">IF(_xlfn.SWITCH(TRUE,COLUMN()-COLUMN($J$5)-$G86&lt;0,FALSE,MOD(COLUMN()-COLUMN($J$5)-$G86,$I86)=0,TRUE,FALSE),$J86*P$2,0)</f>
        <v>0</v>
      </c>
      <c r="Q86" s="126">
        <f t="array" ref="Q86">IF(_xlfn.SWITCH(TRUE,COLUMN()-COLUMN($J$5)-$G86&lt;0,FALSE,MOD(COLUMN()-COLUMN($J$5)-$G86,$I86)=0,TRUE,FALSE),$J86*Q$2,0)</f>
        <v>0</v>
      </c>
      <c r="R86" s="126">
        <f t="array" ref="R86">IF(_xlfn.SWITCH(TRUE,COLUMN()-COLUMN($J$5)-$G86&lt;0,FALSE,MOD(COLUMN()-COLUMN($J$5)-$G86,$I86)=0,TRUE,FALSE),$J86*R$2,0)</f>
        <v>0</v>
      </c>
      <c r="S86" s="126">
        <f t="array" ref="S86">IF(_xlfn.SWITCH(TRUE,COLUMN()-COLUMN($J$5)-$G86&lt;0,FALSE,MOD(COLUMN()-COLUMN($J$5)-$G86,$I86)=0,TRUE,FALSE),$J86*S$2,0)</f>
        <v>0</v>
      </c>
      <c r="T86" s="126">
        <f t="array" ref="T86">IF(_xlfn.SWITCH(TRUE,COLUMN()-COLUMN($J$5)-$G86&lt;0,FALSE,MOD(COLUMN()-COLUMN($J$5)-$G86,$I86)=0,TRUE,FALSE),$J86*T$2,0)</f>
        <v>0</v>
      </c>
      <c r="U86" s="126">
        <f t="array" ref="U86">IF(_xlfn.SWITCH(TRUE,COLUMN()-COLUMN($J$5)-$G86&lt;0,FALSE,MOD(COLUMN()-COLUMN($J$5)-$G86,$I86)=0,TRUE,FALSE),$J86*U$2,0)</f>
        <v>0</v>
      </c>
      <c r="V86" s="126">
        <f t="array" ref="V86">IF(_xlfn.SWITCH(TRUE,COLUMN()-COLUMN($J$5)-$G86&lt;0,FALSE,MOD(COLUMN()-COLUMN($J$5)-$G86,$I86)=0,TRUE,FALSE),$J86*V$2,0)</f>
        <v>0</v>
      </c>
      <c r="W86" s="126">
        <f t="array" ref="W86">IF(_xlfn.SWITCH(TRUE,COLUMN()-COLUMN($J$5)-$G86&lt;0,FALSE,MOD(COLUMN()-COLUMN($J$5)-$G86,$I86)=0,TRUE,FALSE),$J86*W$2,0)</f>
        <v>0</v>
      </c>
      <c r="X86" s="126">
        <f t="array" ref="X86">IF(_xlfn.SWITCH(TRUE,COLUMN()-COLUMN($J$5)-$G86&lt;0,FALSE,MOD(COLUMN()-COLUMN($J$5)-$G86,$I86)=0,TRUE,FALSE),$J86*X$2,0)</f>
        <v>0</v>
      </c>
      <c r="Y86" s="126">
        <f t="array" ref="Y86">IF(_xlfn.SWITCH(TRUE,COLUMN()-COLUMN($J$5)-$G86&lt;0,FALSE,MOD(COLUMN()-COLUMN($J$5)-$G86,$I86)=0,TRUE,FALSE),$J86*Y$2,0)</f>
        <v>0</v>
      </c>
      <c r="Z86" s="126">
        <f t="array" ref="Z86">IF(_xlfn.SWITCH(TRUE,COLUMN()-COLUMN($J$5)-$G86&lt;0,FALSE,MOD(COLUMN()-COLUMN($J$5)-$G86,$I86)=0,TRUE,FALSE),$J86*Z$2,0)</f>
        <v>0</v>
      </c>
      <c r="AA86" s="126">
        <f t="array" ref="AA86">IF(_xlfn.SWITCH(TRUE,COLUMN()-COLUMN($J$5)-$G86&lt;0,FALSE,MOD(COLUMN()-COLUMN($J$5)-$G86,$I86)=0,TRUE,FALSE),$J86*AA$2,0)</f>
        <v>33632.641080461726</v>
      </c>
      <c r="AB86" s="126">
        <f t="array" ref="AB86">IF(_xlfn.SWITCH(TRUE,COLUMN()-COLUMN($J$5)-$G86&lt;0,FALSE,MOD(COLUMN()-COLUMN($J$5)-$G86,$I86)=0,TRUE,FALSE),$J86*AB$2,0)</f>
        <v>0</v>
      </c>
      <c r="AC86" s="126">
        <f t="array" ref="AC86">IF(_xlfn.SWITCH(TRUE,COLUMN()-COLUMN($J$5)-$G86&lt;0,FALSE,MOD(COLUMN()-COLUMN($J$5)-$G86,$I86)=0,TRUE,FALSE),$J86*AC$2,0)</f>
        <v>0</v>
      </c>
      <c r="AD86" s="126">
        <f t="array" ref="AD86">IF(_xlfn.SWITCH(TRUE,COLUMN()-COLUMN($J$5)-$G86&lt;0,FALSE,MOD(COLUMN()-COLUMN($J$5)-$G86,$I86)=0,TRUE,FALSE),$J86*AD$2,0)</f>
        <v>0</v>
      </c>
      <c r="AE86" s="127">
        <f t="shared" si="6"/>
        <v>55220.153580461723</v>
      </c>
    </row>
    <row r="87" spans="1:31" s="128" customFormat="1" ht="15" outlineLevel="2">
      <c r="A87" s="122" t="s">
        <v>943</v>
      </c>
      <c r="B87" s="141" t="s">
        <v>1340</v>
      </c>
      <c r="C87" s="252" t="s">
        <v>1204</v>
      </c>
      <c r="D87" s="252" t="s">
        <v>1215</v>
      </c>
      <c r="E87" s="469" t="s">
        <v>1216</v>
      </c>
      <c r="F87" s="125" t="s">
        <v>983</v>
      </c>
      <c r="G87" s="122">
        <f t="shared" si="5"/>
        <v>2</v>
      </c>
      <c r="H87" s="125">
        <v>2026</v>
      </c>
      <c r="I87" s="125">
        <v>10</v>
      </c>
      <c r="J87" s="415">
        <f>Costs!P85</f>
        <v>13500</v>
      </c>
      <c r="K87" s="419">
        <f t="array" ref="K87">IF(_xlfn.SWITCH(TRUE,COLUMN()-COLUMN($J$5)-$G87&lt;0,FALSE,MOD(COLUMN()-COLUMN($J$5)-$G87,$I87)=0,TRUE,FALSE),$J87*K$2,0)</f>
        <v>0</v>
      </c>
      <c r="L87" s="126">
        <f t="array" ref="L87">IF(_xlfn.SWITCH(TRUE,COLUMN()-COLUMN($J$5)-$G87&lt;0,FALSE,MOD(COLUMN()-COLUMN($J$5)-$G87,$I87)=0,TRUE,FALSE),$J87*L$2,0)</f>
        <v>14391.674999999999</v>
      </c>
      <c r="M87" s="126">
        <f t="array" ref="M87">IF(_xlfn.SWITCH(TRUE,COLUMN()-COLUMN($J$5)-$G87&lt;0,FALSE,MOD(COLUMN()-COLUMN($J$5)-$G87,$I87)=0,TRUE,FALSE),$J87*M$2,0)</f>
        <v>0</v>
      </c>
      <c r="N87" s="126">
        <f t="array" ref="N87">IF(_xlfn.SWITCH(TRUE,COLUMN()-COLUMN($J$5)-$G87&lt;0,FALSE,MOD(COLUMN()-COLUMN($J$5)-$G87,$I87)=0,TRUE,FALSE),$J87*N$2,0)</f>
        <v>0</v>
      </c>
      <c r="O87" s="126">
        <f t="array" ref="O87">IF(_xlfn.SWITCH(TRUE,COLUMN()-COLUMN($J$5)-$G87&lt;0,FALSE,MOD(COLUMN()-COLUMN($J$5)-$G87,$I87)=0,TRUE,FALSE),$J87*O$2,0)</f>
        <v>0</v>
      </c>
      <c r="P87" s="126">
        <f t="array" ref="P87">IF(_xlfn.SWITCH(TRUE,COLUMN()-COLUMN($J$5)-$G87&lt;0,FALSE,MOD(COLUMN()-COLUMN($J$5)-$G87,$I87)=0,TRUE,FALSE),$J87*P$2,0)</f>
        <v>0</v>
      </c>
      <c r="Q87" s="126">
        <f t="array" ref="Q87">IF(_xlfn.SWITCH(TRUE,COLUMN()-COLUMN($J$5)-$G87&lt;0,FALSE,MOD(COLUMN()-COLUMN($J$5)-$G87,$I87)=0,TRUE,FALSE),$J87*Q$2,0)</f>
        <v>0</v>
      </c>
      <c r="R87" s="126">
        <f t="array" ref="R87">IF(_xlfn.SWITCH(TRUE,COLUMN()-COLUMN($J$5)-$G87&lt;0,FALSE,MOD(COLUMN()-COLUMN($J$5)-$G87,$I87)=0,TRUE,FALSE),$J87*R$2,0)</f>
        <v>0</v>
      </c>
      <c r="S87" s="126">
        <f t="array" ref="S87">IF(_xlfn.SWITCH(TRUE,COLUMN()-COLUMN($J$5)-$G87&lt;0,FALSE,MOD(COLUMN()-COLUMN($J$5)-$G87,$I87)=0,TRUE,FALSE),$J87*S$2,0)</f>
        <v>0</v>
      </c>
      <c r="T87" s="126">
        <f t="array" ref="T87">IF(_xlfn.SWITCH(TRUE,COLUMN()-COLUMN($J$5)-$G87&lt;0,FALSE,MOD(COLUMN()-COLUMN($J$5)-$G87,$I87)=0,TRUE,FALSE),$J87*T$2,0)</f>
        <v>0</v>
      </c>
      <c r="U87" s="126">
        <f t="array" ref="U87">IF(_xlfn.SWITCH(TRUE,COLUMN()-COLUMN($J$5)-$G87&lt;0,FALSE,MOD(COLUMN()-COLUMN($J$5)-$G87,$I87)=0,TRUE,FALSE),$J87*U$2,0)</f>
        <v>0</v>
      </c>
      <c r="V87" s="126">
        <f t="array" ref="V87">IF(_xlfn.SWITCH(TRUE,COLUMN()-COLUMN($J$5)-$G87&lt;0,FALSE,MOD(COLUMN()-COLUMN($J$5)-$G87,$I87)=0,TRUE,FALSE),$J87*V$2,0)</f>
        <v>19341.207758697321</v>
      </c>
      <c r="W87" s="126">
        <f t="array" ref="W87">IF(_xlfn.SWITCH(TRUE,COLUMN()-COLUMN($J$5)-$G87&lt;0,FALSE,MOD(COLUMN()-COLUMN($J$5)-$G87,$I87)=0,TRUE,FALSE),$J87*W$2,0)</f>
        <v>0</v>
      </c>
      <c r="X87" s="126">
        <f t="array" ref="X87">IF(_xlfn.SWITCH(TRUE,COLUMN()-COLUMN($J$5)-$G87&lt;0,FALSE,MOD(COLUMN()-COLUMN($J$5)-$G87,$I87)=0,TRUE,FALSE),$J87*X$2,0)</f>
        <v>0</v>
      </c>
      <c r="Y87" s="126">
        <f t="array" ref="Y87">IF(_xlfn.SWITCH(TRUE,COLUMN()-COLUMN($J$5)-$G87&lt;0,FALSE,MOD(COLUMN()-COLUMN($J$5)-$G87,$I87)=0,TRUE,FALSE),$J87*Y$2,0)</f>
        <v>0</v>
      </c>
      <c r="Z87" s="126">
        <f t="array" ref="Z87">IF(_xlfn.SWITCH(TRUE,COLUMN()-COLUMN($J$5)-$G87&lt;0,FALSE,MOD(COLUMN()-COLUMN($J$5)-$G87,$I87)=0,TRUE,FALSE),$J87*Z$2,0)</f>
        <v>0</v>
      </c>
      <c r="AA87" s="126">
        <f t="array" ref="AA87">IF(_xlfn.SWITCH(TRUE,COLUMN()-COLUMN($J$5)-$G87&lt;0,FALSE,MOD(COLUMN()-COLUMN($J$5)-$G87,$I87)=0,TRUE,FALSE),$J87*AA$2,0)</f>
        <v>0</v>
      </c>
      <c r="AB87" s="126">
        <f t="array" ref="AB87">IF(_xlfn.SWITCH(TRUE,COLUMN()-COLUMN($J$5)-$G87&lt;0,FALSE,MOD(COLUMN()-COLUMN($J$5)-$G87,$I87)=0,TRUE,FALSE),$J87*AB$2,0)</f>
        <v>0</v>
      </c>
      <c r="AC87" s="126">
        <f t="array" ref="AC87">IF(_xlfn.SWITCH(TRUE,COLUMN()-COLUMN($J$5)-$G87&lt;0,FALSE,MOD(COLUMN()-COLUMN($J$5)-$G87,$I87)=0,TRUE,FALSE),$J87*AC$2,0)</f>
        <v>0</v>
      </c>
      <c r="AD87" s="126">
        <f t="array" ref="AD87">IF(_xlfn.SWITCH(TRUE,COLUMN()-COLUMN($J$5)-$G87&lt;0,FALSE,MOD(COLUMN()-COLUMN($J$5)-$G87,$I87)=0,TRUE,FALSE),$J87*AD$2,0)</f>
        <v>0</v>
      </c>
      <c r="AE87" s="127">
        <f t="shared" si="6"/>
        <v>33732.88275869732</v>
      </c>
    </row>
    <row r="88" spans="1:31" s="128" customFormat="1" ht="15" outlineLevel="2">
      <c r="A88" s="122" t="s">
        <v>943</v>
      </c>
      <c r="B88" s="141" t="s">
        <v>1340</v>
      </c>
      <c r="C88" s="252" t="s">
        <v>1204</v>
      </c>
      <c r="D88" s="252" t="s">
        <v>1205</v>
      </c>
      <c r="E88" s="469" t="s">
        <v>1206</v>
      </c>
      <c r="F88" s="125" t="s">
        <v>984</v>
      </c>
      <c r="G88" s="122">
        <f t="shared" si="5"/>
        <v>5</v>
      </c>
      <c r="H88" s="125">
        <v>2029</v>
      </c>
      <c r="I88" s="125">
        <v>15</v>
      </c>
      <c r="J88" s="415">
        <f>Costs!P86</f>
        <v>561816</v>
      </c>
      <c r="K88" s="419">
        <f t="array" ref="K88">IF(_xlfn.SWITCH(TRUE,COLUMN()-COLUMN($J$5)-$G88&lt;0,FALSE,MOD(COLUMN()-COLUMN($J$5)-$G88,$I88)=0,TRUE,FALSE),$J88*K$2,0)</f>
        <v>0</v>
      </c>
      <c r="L88" s="126">
        <f t="array" ref="L88">IF(_xlfn.SWITCH(TRUE,COLUMN()-COLUMN($J$5)-$G88&lt;0,FALSE,MOD(COLUMN()-COLUMN($J$5)-$G88,$I88)=0,TRUE,FALSE),$J88*L$2,0)</f>
        <v>0</v>
      </c>
      <c r="M88" s="126">
        <f t="array" ref="M88">IF(_xlfn.SWITCH(TRUE,COLUMN()-COLUMN($J$5)-$G88&lt;0,FALSE,MOD(COLUMN()-COLUMN($J$5)-$G88,$I88)=0,TRUE,FALSE),$J88*M$2,0)</f>
        <v>0</v>
      </c>
      <c r="N88" s="126">
        <f t="array" ref="N88">IF(_xlfn.SWITCH(TRUE,COLUMN()-COLUMN($J$5)-$G88&lt;0,FALSE,MOD(COLUMN()-COLUMN($J$5)-$G88,$I88)=0,TRUE,FALSE),$J88*N$2,0)</f>
        <v>0</v>
      </c>
      <c r="O88" s="126">
        <f t="array" ref="O88">IF(_xlfn.SWITCH(TRUE,COLUMN()-COLUMN($J$5)-$G88&lt;0,FALSE,MOD(COLUMN()-COLUMN($J$5)-$G88,$I88)=0,TRUE,FALSE),$J88*O$2,0)</f>
        <v>654460.36761492363</v>
      </c>
      <c r="P88" s="126">
        <f t="array" ref="P88">IF(_xlfn.SWITCH(TRUE,COLUMN()-COLUMN($J$5)-$G88&lt;0,FALSE,MOD(COLUMN()-COLUMN($J$5)-$G88,$I88)=0,TRUE,FALSE),$J88*P$2,0)</f>
        <v>0</v>
      </c>
      <c r="Q88" s="126">
        <f t="array" ref="Q88">IF(_xlfn.SWITCH(TRUE,COLUMN()-COLUMN($J$5)-$G88&lt;0,FALSE,MOD(COLUMN()-COLUMN($J$5)-$G88,$I88)=0,TRUE,FALSE),$J88*Q$2,0)</f>
        <v>0</v>
      </c>
      <c r="R88" s="126">
        <f t="array" ref="R88">IF(_xlfn.SWITCH(TRUE,COLUMN()-COLUMN($J$5)-$G88&lt;0,FALSE,MOD(COLUMN()-COLUMN($J$5)-$G88,$I88)=0,TRUE,FALSE),$J88*R$2,0)</f>
        <v>0</v>
      </c>
      <c r="S88" s="126">
        <f t="array" ref="S88">IF(_xlfn.SWITCH(TRUE,COLUMN()-COLUMN($J$5)-$G88&lt;0,FALSE,MOD(COLUMN()-COLUMN($J$5)-$G88,$I88)=0,TRUE,FALSE),$J88*S$2,0)</f>
        <v>0</v>
      </c>
      <c r="T88" s="126">
        <f t="array" ref="T88">IF(_xlfn.SWITCH(TRUE,COLUMN()-COLUMN($J$5)-$G88&lt;0,FALSE,MOD(COLUMN()-COLUMN($J$5)-$G88,$I88)=0,TRUE,FALSE),$J88*T$2,0)</f>
        <v>0</v>
      </c>
      <c r="U88" s="126">
        <f t="array" ref="U88">IF(_xlfn.SWITCH(TRUE,COLUMN()-COLUMN($J$5)-$G88&lt;0,FALSE,MOD(COLUMN()-COLUMN($J$5)-$G88,$I88)=0,TRUE,FALSE),$J88*U$2,0)</f>
        <v>0</v>
      </c>
      <c r="V88" s="126">
        <f t="array" ref="V88">IF(_xlfn.SWITCH(TRUE,COLUMN()-COLUMN($J$5)-$G88&lt;0,FALSE,MOD(COLUMN()-COLUMN($J$5)-$G88,$I88)=0,TRUE,FALSE),$J88*V$2,0)</f>
        <v>0</v>
      </c>
      <c r="W88" s="126">
        <f t="array" ref="W88">IF(_xlfn.SWITCH(TRUE,COLUMN()-COLUMN($J$5)-$G88&lt;0,FALSE,MOD(COLUMN()-COLUMN($J$5)-$G88,$I88)=0,TRUE,FALSE),$J88*W$2,0)</f>
        <v>0</v>
      </c>
      <c r="X88" s="126">
        <f t="array" ref="X88">IF(_xlfn.SWITCH(TRUE,COLUMN()-COLUMN($J$5)-$G88&lt;0,FALSE,MOD(COLUMN()-COLUMN($J$5)-$G88,$I88)=0,TRUE,FALSE),$J88*X$2,0)</f>
        <v>0</v>
      </c>
      <c r="Y88" s="126">
        <f t="array" ref="Y88">IF(_xlfn.SWITCH(TRUE,COLUMN()-COLUMN($J$5)-$G88&lt;0,FALSE,MOD(COLUMN()-COLUMN($J$5)-$G88,$I88)=0,TRUE,FALSE),$J88*Y$2,0)</f>
        <v>0</v>
      </c>
      <c r="Z88" s="126">
        <f t="array" ref="Z88">IF(_xlfn.SWITCH(TRUE,COLUMN()-COLUMN($J$5)-$G88&lt;0,FALSE,MOD(COLUMN()-COLUMN($J$5)-$G88,$I88)=0,TRUE,FALSE),$J88*Z$2,0)</f>
        <v>0</v>
      </c>
      <c r="AA88" s="126">
        <f t="array" ref="AA88">IF(_xlfn.SWITCH(TRUE,COLUMN()-COLUMN($J$5)-$G88&lt;0,FALSE,MOD(COLUMN()-COLUMN($J$5)-$G88,$I88)=0,TRUE,FALSE),$J88*AA$2,0)</f>
        <v>0</v>
      </c>
      <c r="AB88" s="126">
        <f t="array" ref="AB88">IF(_xlfn.SWITCH(TRUE,COLUMN()-COLUMN($J$5)-$G88&lt;0,FALSE,MOD(COLUMN()-COLUMN($J$5)-$G88,$I88)=0,TRUE,FALSE),$J88*AB$2,0)</f>
        <v>0</v>
      </c>
      <c r="AC88" s="126">
        <f t="array" ref="AC88">IF(_xlfn.SWITCH(TRUE,COLUMN()-COLUMN($J$5)-$G88&lt;0,FALSE,MOD(COLUMN()-COLUMN($J$5)-$G88,$I88)=0,TRUE,FALSE),$J88*AC$2,0)</f>
        <v>0</v>
      </c>
      <c r="AD88" s="126">
        <f t="array" ref="AD88">IF(_xlfn.SWITCH(TRUE,COLUMN()-COLUMN($J$5)-$G88&lt;0,FALSE,MOD(COLUMN()-COLUMN($J$5)-$G88,$I88)=0,TRUE,FALSE),$J88*AD$2,0)</f>
        <v>1019627.9282006095</v>
      </c>
      <c r="AE88" s="127">
        <f t="shared" si="6"/>
        <v>1674088.295815533</v>
      </c>
    </row>
    <row r="89" spans="1:31" s="128" customFormat="1" ht="30" outlineLevel="2">
      <c r="A89" s="122" t="s">
        <v>943</v>
      </c>
      <c r="B89" s="141" t="s">
        <v>1340</v>
      </c>
      <c r="C89" s="252" t="s">
        <v>1204</v>
      </c>
      <c r="D89" s="252" t="s">
        <v>1205</v>
      </c>
      <c r="E89" s="469" t="s">
        <v>1217</v>
      </c>
      <c r="F89" s="125" t="s">
        <v>984</v>
      </c>
      <c r="G89" s="122">
        <f t="shared" si="5"/>
        <v>5</v>
      </c>
      <c r="H89" s="125">
        <v>2029</v>
      </c>
      <c r="I89" s="125">
        <v>10</v>
      </c>
      <c r="J89" s="415">
        <f>Costs!P87</f>
        <v>224726.40000000002</v>
      </c>
      <c r="K89" s="419">
        <f t="array" ref="K89">IF(_xlfn.SWITCH(TRUE,COLUMN()-COLUMN($J$5)-$G89&lt;0,FALSE,MOD(COLUMN()-COLUMN($J$5)-$G89,$I89)=0,TRUE,FALSE),$J89*K$2,0)</f>
        <v>0</v>
      </c>
      <c r="L89" s="126">
        <f t="array" ref="L89">IF(_xlfn.SWITCH(TRUE,COLUMN()-COLUMN($J$5)-$G89&lt;0,FALSE,MOD(COLUMN()-COLUMN($J$5)-$G89,$I89)=0,TRUE,FALSE),$J89*L$2,0)</f>
        <v>0</v>
      </c>
      <c r="M89" s="126">
        <f t="array" ref="M89">IF(_xlfn.SWITCH(TRUE,COLUMN()-COLUMN($J$5)-$G89&lt;0,FALSE,MOD(COLUMN()-COLUMN($J$5)-$G89,$I89)=0,TRUE,FALSE),$J89*M$2,0)</f>
        <v>0</v>
      </c>
      <c r="N89" s="126">
        <f t="array" ref="N89">IF(_xlfn.SWITCH(TRUE,COLUMN()-COLUMN($J$5)-$G89&lt;0,FALSE,MOD(COLUMN()-COLUMN($J$5)-$G89,$I89)=0,TRUE,FALSE),$J89*N$2,0)</f>
        <v>0</v>
      </c>
      <c r="O89" s="126">
        <f t="array" ref="O89">IF(_xlfn.SWITCH(TRUE,COLUMN()-COLUMN($J$5)-$G89&lt;0,FALSE,MOD(COLUMN()-COLUMN($J$5)-$G89,$I89)=0,TRUE,FALSE),$J89*O$2,0)</f>
        <v>261784.14704596947</v>
      </c>
      <c r="P89" s="126">
        <f t="array" ref="P89">IF(_xlfn.SWITCH(TRUE,COLUMN()-COLUMN($J$5)-$G89&lt;0,FALSE,MOD(COLUMN()-COLUMN($J$5)-$G89,$I89)=0,TRUE,FALSE),$J89*P$2,0)</f>
        <v>0</v>
      </c>
      <c r="Q89" s="126">
        <f t="array" ref="Q89">IF(_xlfn.SWITCH(TRUE,COLUMN()-COLUMN($J$5)-$G89&lt;0,FALSE,MOD(COLUMN()-COLUMN($J$5)-$G89,$I89)=0,TRUE,FALSE),$J89*Q$2,0)</f>
        <v>0</v>
      </c>
      <c r="R89" s="126">
        <f t="array" ref="R89">IF(_xlfn.SWITCH(TRUE,COLUMN()-COLUMN($J$5)-$G89&lt;0,FALSE,MOD(COLUMN()-COLUMN($J$5)-$G89,$I89)=0,TRUE,FALSE),$J89*R$2,0)</f>
        <v>0</v>
      </c>
      <c r="S89" s="126">
        <f t="array" ref="S89">IF(_xlfn.SWITCH(TRUE,COLUMN()-COLUMN($J$5)-$G89&lt;0,FALSE,MOD(COLUMN()-COLUMN($J$5)-$G89,$I89)=0,TRUE,FALSE),$J89*S$2,0)</f>
        <v>0</v>
      </c>
      <c r="T89" s="126">
        <f t="array" ref="T89">IF(_xlfn.SWITCH(TRUE,COLUMN()-COLUMN($J$5)-$G89&lt;0,FALSE,MOD(COLUMN()-COLUMN($J$5)-$G89,$I89)=0,TRUE,FALSE),$J89*T$2,0)</f>
        <v>0</v>
      </c>
      <c r="U89" s="126">
        <f t="array" ref="U89">IF(_xlfn.SWITCH(TRUE,COLUMN()-COLUMN($J$5)-$G89&lt;0,FALSE,MOD(COLUMN()-COLUMN($J$5)-$G89,$I89)=0,TRUE,FALSE),$J89*U$2,0)</f>
        <v>0</v>
      </c>
      <c r="V89" s="126">
        <f t="array" ref="V89">IF(_xlfn.SWITCH(TRUE,COLUMN()-COLUMN($J$5)-$G89&lt;0,FALSE,MOD(COLUMN()-COLUMN($J$5)-$G89,$I89)=0,TRUE,FALSE),$J89*V$2,0)</f>
        <v>0</v>
      </c>
      <c r="W89" s="126">
        <f t="array" ref="W89">IF(_xlfn.SWITCH(TRUE,COLUMN()-COLUMN($J$5)-$G89&lt;0,FALSE,MOD(COLUMN()-COLUMN($J$5)-$G89,$I89)=0,TRUE,FALSE),$J89*W$2,0)</f>
        <v>0</v>
      </c>
      <c r="X89" s="126">
        <f t="array" ref="X89">IF(_xlfn.SWITCH(TRUE,COLUMN()-COLUMN($J$5)-$G89&lt;0,FALSE,MOD(COLUMN()-COLUMN($J$5)-$G89,$I89)=0,TRUE,FALSE),$J89*X$2,0)</f>
        <v>0</v>
      </c>
      <c r="Y89" s="126">
        <f t="array" ref="Y89">IF(_xlfn.SWITCH(TRUE,COLUMN()-COLUMN($J$5)-$G89&lt;0,FALSE,MOD(COLUMN()-COLUMN($J$5)-$G89,$I89)=0,TRUE,FALSE),$J89*Y$2,0)</f>
        <v>351816.00306770857</v>
      </c>
      <c r="Z89" s="126">
        <f t="array" ref="Z89">IF(_xlfn.SWITCH(TRUE,COLUMN()-COLUMN($J$5)-$G89&lt;0,FALSE,MOD(COLUMN()-COLUMN($J$5)-$G89,$I89)=0,TRUE,FALSE),$J89*Z$2,0)</f>
        <v>0</v>
      </c>
      <c r="AA89" s="126">
        <f t="array" ref="AA89">IF(_xlfn.SWITCH(TRUE,COLUMN()-COLUMN($J$5)-$G89&lt;0,FALSE,MOD(COLUMN()-COLUMN($J$5)-$G89,$I89)=0,TRUE,FALSE),$J89*AA$2,0)</f>
        <v>0</v>
      </c>
      <c r="AB89" s="126">
        <f t="array" ref="AB89">IF(_xlfn.SWITCH(TRUE,COLUMN()-COLUMN($J$5)-$G89&lt;0,FALSE,MOD(COLUMN()-COLUMN($J$5)-$G89,$I89)=0,TRUE,FALSE),$J89*AB$2,0)</f>
        <v>0</v>
      </c>
      <c r="AC89" s="126">
        <f t="array" ref="AC89">IF(_xlfn.SWITCH(TRUE,COLUMN()-COLUMN($J$5)-$G89&lt;0,FALSE,MOD(COLUMN()-COLUMN($J$5)-$G89,$I89)=0,TRUE,FALSE),$J89*AC$2,0)</f>
        <v>0</v>
      </c>
      <c r="AD89" s="126">
        <f t="array" ref="AD89">IF(_xlfn.SWITCH(TRUE,COLUMN()-COLUMN($J$5)-$G89&lt;0,FALSE,MOD(COLUMN()-COLUMN($J$5)-$G89,$I89)=0,TRUE,FALSE),$J89*AD$2,0)</f>
        <v>0</v>
      </c>
      <c r="AE89" s="127">
        <f t="shared" si="6"/>
        <v>613600.15011367807</v>
      </c>
    </row>
    <row r="90" spans="1:31" s="128" customFormat="1" ht="15" outlineLevel="2">
      <c r="A90" s="122" t="s">
        <v>943</v>
      </c>
      <c r="B90" s="141" t="s">
        <v>1341</v>
      </c>
      <c r="C90" s="252" t="s">
        <v>1204</v>
      </c>
      <c r="D90" s="252" t="s">
        <v>1205</v>
      </c>
      <c r="E90" s="469" t="s">
        <v>1206</v>
      </c>
      <c r="F90" s="125" t="s">
        <v>984</v>
      </c>
      <c r="G90" s="122">
        <f t="shared" si="5"/>
        <v>5</v>
      </c>
      <c r="H90" s="125">
        <v>2029</v>
      </c>
      <c r="I90" s="125">
        <v>5</v>
      </c>
      <c r="J90" s="415">
        <f>Costs!P88</f>
        <v>6750</v>
      </c>
      <c r="K90" s="419">
        <f t="array" ref="K90">IF(_xlfn.SWITCH(TRUE,COLUMN()-COLUMN($J$5)-$G90&lt;0,FALSE,MOD(COLUMN()-COLUMN($J$5)-$G90,$I90)=0,TRUE,FALSE),$J90*K$2,0)</f>
        <v>0</v>
      </c>
      <c r="L90" s="126">
        <f t="array" ref="L90">IF(_xlfn.SWITCH(TRUE,COLUMN()-COLUMN($J$5)-$G90&lt;0,FALSE,MOD(COLUMN()-COLUMN($J$5)-$G90,$I90)=0,TRUE,FALSE),$J90*L$2,0)</f>
        <v>0</v>
      </c>
      <c r="M90" s="126">
        <f t="array" ref="M90">IF(_xlfn.SWITCH(TRUE,COLUMN()-COLUMN($J$5)-$G90&lt;0,FALSE,MOD(COLUMN()-COLUMN($J$5)-$G90,$I90)=0,TRUE,FALSE),$J90*M$2,0)</f>
        <v>0</v>
      </c>
      <c r="N90" s="126">
        <f t="array" ref="N90">IF(_xlfn.SWITCH(TRUE,COLUMN()-COLUMN($J$5)-$G90&lt;0,FALSE,MOD(COLUMN()-COLUMN($J$5)-$G90,$I90)=0,TRUE,FALSE),$J90*N$2,0)</f>
        <v>0</v>
      </c>
      <c r="O90" s="126">
        <f t="array" ref="O90">IF(_xlfn.SWITCH(TRUE,COLUMN()-COLUMN($J$5)-$G90&lt;0,FALSE,MOD(COLUMN()-COLUMN($J$5)-$G90,$I90)=0,TRUE,FALSE),$J90*O$2,0)</f>
        <v>7863.0859238625007</v>
      </c>
      <c r="P90" s="126">
        <f t="array" ref="P90">IF(_xlfn.SWITCH(TRUE,COLUMN()-COLUMN($J$5)-$G90&lt;0,FALSE,MOD(COLUMN()-COLUMN($J$5)-$G90,$I90)=0,TRUE,FALSE),$J90*P$2,0)</f>
        <v>0</v>
      </c>
      <c r="Q90" s="126">
        <f t="array" ref="Q90">IF(_xlfn.SWITCH(TRUE,COLUMN()-COLUMN($J$5)-$G90&lt;0,FALSE,MOD(COLUMN()-COLUMN($J$5)-$G90,$I90)=0,TRUE,FALSE),$J90*Q$2,0)</f>
        <v>0</v>
      </c>
      <c r="R90" s="126">
        <f t="array" ref="R90">IF(_xlfn.SWITCH(TRUE,COLUMN()-COLUMN($J$5)-$G90&lt;0,FALSE,MOD(COLUMN()-COLUMN($J$5)-$G90,$I90)=0,TRUE,FALSE),$J90*R$2,0)</f>
        <v>0</v>
      </c>
      <c r="S90" s="126">
        <f t="array" ref="S90">IF(_xlfn.SWITCH(TRUE,COLUMN()-COLUMN($J$5)-$G90&lt;0,FALSE,MOD(COLUMN()-COLUMN($J$5)-$G90,$I90)=0,TRUE,FALSE),$J90*S$2,0)</f>
        <v>0</v>
      </c>
      <c r="T90" s="126">
        <f t="array" ref="T90">IF(_xlfn.SWITCH(TRUE,COLUMN()-COLUMN($J$5)-$G90&lt;0,FALSE,MOD(COLUMN()-COLUMN($J$5)-$G90,$I90)=0,TRUE,FALSE),$J90*T$2,0)</f>
        <v>9115.4716555270625</v>
      </c>
      <c r="U90" s="126">
        <f t="array" ref="U90">IF(_xlfn.SWITCH(TRUE,COLUMN()-COLUMN($J$5)-$G90&lt;0,FALSE,MOD(COLUMN()-COLUMN($J$5)-$G90,$I90)=0,TRUE,FALSE),$J90*U$2,0)</f>
        <v>0</v>
      </c>
      <c r="V90" s="126">
        <f t="array" ref="V90">IF(_xlfn.SWITCH(TRUE,COLUMN()-COLUMN($J$5)-$G90&lt;0,FALSE,MOD(COLUMN()-COLUMN($J$5)-$G90,$I90)=0,TRUE,FALSE),$J90*V$2,0)</f>
        <v>0</v>
      </c>
      <c r="W90" s="126">
        <f t="array" ref="W90">IF(_xlfn.SWITCH(TRUE,COLUMN()-COLUMN($J$5)-$G90&lt;0,FALSE,MOD(COLUMN()-COLUMN($J$5)-$G90,$I90)=0,TRUE,FALSE),$J90*W$2,0)</f>
        <v>0</v>
      </c>
      <c r="X90" s="126">
        <f t="array" ref="X90">IF(_xlfn.SWITCH(TRUE,COLUMN()-COLUMN($J$5)-$G90&lt;0,FALSE,MOD(COLUMN()-COLUMN($J$5)-$G90,$I90)=0,TRUE,FALSE),$J90*X$2,0)</f>
        <v>0</v>
      </c>
      <c r="Y90" s="126">
        <f t="array" ref="Y90">IF(_xlfn.SWITCH(TRUE,COLUMN()-COLUMN($J$5)-$G90&lt;0,FALSE,MOD(COLUMN()-COLUMN($J$5)-$G90,$I90)=0,TRUE,FALSE),$J90*Y$2,0)</f>
        <v>10567.329965269024</v>
      </c>
      <c r="Z90" s="126">
        <f t="array" ref="Z90">IF(_xlfn.SWITCH(TRUE,COLUMN()-COLUMN($J$5)-$G90&lt;0,FALSE,MOD(COLUMN()-COLUMN($J$5)-$G90,$I90)=0,TRUE,FALSE),$J90*Z$2,0)</f>
        <v>0</v>
      </c>
      <c r="AA90" s="126">
        <f t="array" ref="AA90">IF(_xlfn.SWITCH(TRUE,COLUMN()-COLUMN($J$5)-$G90&lt;0,FALSE,MOD(COLUMN()-COLUMN($J$5)-$G90,$I90)=0,TRUE,FALSE),$J90*AA$2,0)</f>
        <v>0</v>
      </c>
      <c r="AB90" s="126">
        <f t="array" ref="AB90">IF(_xlfn.SWITCH(TRUE,COLUMN()-COLUMN($J$5)-$G90&lt;0,FALSE,MOD(COLUMN()-COLUMN($J$5)-$G90,$I90)=0,TRUE,FALSE),$J90*AB$2,0)</f>
        <v>0</v>
      </c>
      <c r="AC90" s="126">
        <f t="array" ref="AC90">IF(_xlfn.SWITCH(TRUE,COLUMN()-COLUMN($J$5)-$G90&lt;0,FALSE,MOD(COLUMN()-COLUMN($J$5)-$G90,$I90)=0,TRUE,FALSE),$J90*AC$2,0)</f>
        <v>0</v>
      </c>
      <c r="AD90" s="126">
        <f t="array" ref="AD90">IF(_xlfn.SWITCH(TRUE,COLUMN()-COLUMN($J$5)-$G90&lt;0,FALSE,MOD(COLUMN()-COLUMN($J$5)-$G90,$I90)=0,TRUE,FALSE),$J90*AD$2,0)</f>
        <v>12250.431663309899</v>
      </c>
      <c r="AE90" s="127">
        <f t="shared" si="6"/>
        <v>39796.319207968489</v>
      </c>
    </row>
    <row r="91" spans="1:31" s="128" customFormat="1" ht="15" outlineLevel="2">
      <c r="A91" s="122" t="s">
        <v>943</v>
      </c>
      <c r="B91" s="141" t="s">
        <v>1342</v>
      </c>
      <c r="C91" s="252" t="s">
        <v>1204</v>
      </c>
      <c r="D91" s="252" t="s">
        <v>1205</v>
      </c>
      <c r="E91" s="469" t="s">
        <v>1206</v>
      </c>
      <c r="F91" s="125" t="s">
        <v>984</v>
      </c>
      <c r="G91" s="122">
        <f t="shared" si="5"/>
        <v>5</v>
      </c>
      <c r="H91" s="125">
        <v>2029</v>
      </c>
      <c r="I91" s="125">
        <v>15</v>
      </c>
      <c r="J91" s="415">
        <f>Costs!P89</f>
        <v>20250</v>
      </c>
      <c r="K91" s="419">
        <f t="array" ref="K91">IF(_xlfn.SWITCH(TRUE,COLUMN()-COLUMN($J$5)-$G91&lt;0,FALSE,MOD(COLUMN()-COLUMN($J$5)-$G91,$I91)=0,TRUE,FALSE),$J91*K$2,0)</f>
        <v>0</v>
      </c>
      <c r="L91" s="126">
        <f t="array" ref="L91">IF(_xlfn.SWITCH(TRUE,COLUMN()-COLUMN($J$5)-$G91&lt;0,FALSE,MOD(COLUMN()-COLUMN($J$5)-$G91,$I91)=0,TRUE,FALSE),$J91*L$2,0)</f>
        <v>0</v>
      </c>
      <c r="M91" s="126">
        <f t="array" ref="M91">IF(_xlfn.SWITCH(TRUE,COLUMN()-COLUMN($J$5)-$G91&lt;0,FALSE,MOD(COLUMN()-COLUMN($J$5)-$G91,$I91)=0,TRUE,FALSE),$J91*M$2,0)</f>
        <v>0</v>
      </c>
      <c r="N91" s="126">
        <f t="array" ref="N91">IF(_xlfn.SWITCH(TRUE,COLUMN()-COLUMN($J$5)-$G91&lt;0,FALSE,MOD(COLUMN()-COLUMN($J$5)-$G91,$I91)=0,TRUE,FALSE),$J91*N$2,0)</f>
        <v>0</v>
      </c>
      <c r="O91" s="126">
        <f t="array" ref="O91">IF(_xlfn.SWITCH(TRUE,COLUMN()-COLUMN($J$5)-$G91&lt;0,FALSE,MOD(COLUMN()-COLUMN($J$5)-$G91,$I91)=0,TRUE,FALSE),$J91*O$2,0)</f>
        <v>23589.257771587501</v>
      </c>
      <c r="P91" s="126">
        <f t="array" ref="P91">IF(_xlfn.SWITCH(TRUE,COLUMN()-COLUMN($J$5)-$G91&lt;0,FALSE,MOD(COLUMN()-COLUMN($J$5)-$G91,$I91)=0,TRUE,FALSE),$J91*P$2,0)</f>
        <v>0</v>
      </c>
      <c r="Q91" s="126">
        <f t="array" ref="Q91">IF(_xlfn.SWITCH(TRUE,COLUMN()-COLUMN($J$5)-$G91&lt;0,FALSE,MOD(COLUMN()-COLUMN($J$5)-$G91,$I91)=0,TRUE,FALSE),$J91*Q$2,0)</f>
        <v>0</v>
      </c>
      <c r="R91" s="126">
        <f t="array" ref="R91">IF(_xlfn.SWITCH(TRUE,COLUMN()-COLUMN($J$5)-$G91&lt;0,FALSE,MOD(COLUMN()-COLUMN($J$5)-$G91,$I91)=0,TRUE,FALSE),$J91*R$2,0)</f>
        <v>0</v>
      </c>
      <c r="S91" s="126">
        <f t="array" ref="S91">IF(_xlfn.SWITCH(TRUE,COLUMN()-COLUMN($J$5)-$G91&lt;0,FALSE,MOD(COLUMN()-COLUMN($J$5)-$G91,$I91)=0,TRUE,FALSE),$J91*S$2,0)</f>
        <v>0</v>
      </c>
      <c r="T91" s="126">
        <f t="array" ref="T91">IF(_xlfn.SWITCH(TRUE,COLUMN()-COLUMN($J$5)-$G91&lt;0,FALSE,MOD(COLUMN()-COLUMN($J$5)-$G91,$I91)=0,TRUE,FALSE),$J91*T$2,0)</f>
        <v>0</v>
      </c>
      <c r="U91" s="126">
        <f t="array" ref="U91">IF(_xlfn.SWITCH(TRUE,COLUMN()-COLUMN($J$5)-$G91&lt;0,FALSE,MOD(COLUMN()-COLUMN($J$5)-$G91,$I91)=0,TRUE,FALSE),$J91*U$2,0)</f>
        <v>0</v>
      </c>
      <c r="V91" s="126">
        <f t="array" ref="V91">IF(_xlfn.SWITCH(TRUE,COLUMN()-COLUMN($J$5)-$G91&lt;0,FALSE,MOD(COLUMN()-COLUMN($J$5)-$G91,$I91)=0,TRUE,FALSE),$J91*V$2,0)</f>
        <v>0</v>
      </c>
      <c r="W91" s="126">
        <f t="array" ref="W91">IF(_xlfn.SWITCH(TRUE,COLUMN()-COLUMN($J$5)-$G91&lt;0,FALSE,MOD(COLUMN()-COLUMN($J$5)-$G91,$I91)=0,TRUE,FALSE),$J91*W$2,0)</f>
        <v>0</v>
      </c>
      <c r="X91" s="126">
        <f t="array" ref="X91">IF(_xlfn.SWITCH(TRUE,COLUMN()-COLUMN($J$5)-$G91&lt;0,FALSE,MOD(COLUMN()-COLUMN($J$5)-$G91,$I91)=0,TRUE,FALSE),$J91*X$2,0)</f>
        <v>0</v>
      </c>
      <c r="Y91" s="126">
        <f t="array" ref="Y91">IF(_xlfn.SWITCH(TRUE,COLUMN()-COLUMN($J$5)-$G91&lt;0,FALSE,MOD(COLUMN()-COLUMN($J$5)-$G91,$I91)=0,TRUE,FALSE),$J91*Y$2,0)</f>
        <v>0</v>
      </c>
      <c r="Z91" s="126">
        <f t="array" ref="Z91">IF(_xlfn.SWITCH(TRUE,COLUMN()-COLUMN($J$5)-$G91&lt;0,FALSE,MOD(COLUMN()-COLUMN($J$5)-$G91,$I91)=0,TRUE,FALSE),$J91*Z$2,0)</f>
        <v>0</v>
      </c>
      <c r="AA91" s="126">
        <f t="array" ref="AA91">IF(_xlfn.SWITCH(TRUE,COLUMN()-COLUMN($J$5)-$G91&lt;0,FALSE,MOD(COLUMN()-COLUMN($J$5)-$G91,$I91)=0,TRUE,FALSE),$J91*AA$2,0)</f>
        <v>0</v>
      </c>
      <c r="AB91" s="126">
        <f t="array" ref="AB91">IF(_xlfn.SWITCH(TRUE,COLUMN()-COLUMN($J$5)-$G91&lt;0,FALSE,MOD(COLUMN()-COLUMN($J$5)-$G91,$I91)=0,TRUE,FALSE),$J91*AB$2,0)</f>
        <v>0</v>
      </c>
      <c r="AC91" s="126">
        <f t="array" ref="AC91">IF(_xlfn.SWITCH(TRUE,COLUMN()-COLUMN($J$5)-$G91&lt;0,FALSE,MOD(COLUMN()-COLUMN($J$5)-$G91,$I91)=0,TRUE,FALSE),$J91*AC$2,0)</f>
        <v>0</v>
      </c>
      <c r="AD91" s="126">
        <f t="array" ref="AD91">IF(_xlfn.SWITCH(TRUE,COLUMN()-COLUMN($J$5)-$G91&lt;0,FALSE,MOD(COLUMN()-COLUMN($J$5)-$G91,$I91)=0,TRUE,FALSE),$J91*AD$2,0)</f>
        <v>36751.294989929702</v>
      </c>
      <c r="AE91" s="127">
        <f t="shared" si="6"/>
        <v>60340.552761517203</v>
      </c>
    </row>
    <row r="92" spans="1:31" s="128" customFormat="1" ht="15" outlineLevel="2">
      <c r="A92" s="122" t="s">
        <v>943</v>
      </c>
      <c r="B92" s="141" t="s">
        <v>1343</v>
      </c>
      <c r="C92" s="252" t="s">
        <v>1204</v>
      </c>
      <c r="D92" s="252" t="s">
        <v>1205</v>
      </c>
      <c r="E92" s="469" t="s">
        <v>1206</v>
      </c>
      <c r="F92" s="125" t="s">
        <v>984</v>
      </c>
      <c r="G92" s="122">
        <f t="shared" si="5"/>
        <v>5</v>
      </c>
      <c r="H92" s="125">
        <v>2029</v>
      </c>
      <c r="I92" s="125">
        <v>15</v>
      </c>
      <c r="J92" s="415">
        <f>Costs!P90</f>
        <v>33750</v>
      </c>
      <c r="K92" s="419">
        <f t="array" ref="K92">IF(_xlfn.SWITCH(TRUE,COLUMN()-COLUMN($J$5)-$G92&lt;0,FALSE,MOD(COLUMN()-COLUMN($J$5)-$G92,$I92)=0,TRUE,FALSE),$J92*K$2,0)</f>
        <v>0</v>
      </c>
      <c r="L92" s="126">
        <f t="array" ref="L92">IF(_xlfn.SWITCH(TRUE,COLUMN()-COLUMN($J$5)-$G92&lt;0,FALSE,MOD(COLUMN()-COLUMN($J$5)-$G92,$I92)=0,TRUE,FALSE),$J92*L$2,0)</f>
        <v>0</v>
      </c>
      <c r="M92" s="126">
        <f t="array" ref="M92">IF(_xlfn.SWITCH(TRUE,COLUMN()-COLUMN($J$5)-$G92&lt;0,FALSE,MOD(COLUMN()-COLUMN($J$5)-$G92,$I92)=0,TRUE,FALSE),$J92*M$2,0)</f>
        <v>0</v>
      </c>
      <c r="N92" s="126">
        <f t="array" ref="N92">IF(_xlfn.SWITCH(TRUE,COLUMN()-COLUMN($J$5)-$G92&lt;0,FALSE,MOD(COLUMN()-COLUMN($J$5)-$G92,$I92)=0,TRUE,FALSE),$J92*N$2,0)</f>
        <v>0</v>
      </c>
      <c r="O92" s="126">
        <f t="array" ref="O92">IF(_xlfn.SWITCH(TRUE,COLUMN()-COLUMN($J$5)-$G92&lt;0,FALSE,MOD(COLUMN()-COLUMN($J$5)-$G92,$I92)=0,TRUE,FALSE),$J92*O$2,0)</f>
        <v>39315.429619312505</v>
      </c>
      <c r="P92" s="126">
        <f t="array" ref="P92">IF(_xlfn.SWITCH(TRUE,COLUMN()-COLUMN($J$5)-$G92&lt;0,FALSE,MOD(COLUMN()-COLUMN($J$5)-$G92,$I92)=0,TRUE,FALSE),$J92*P$2,0)</f>
        <v>0</v>
      </c>
      <c r="Q92" s="126">
        <f t="array" ref="Q92">IF(_xlfn.SWITCH(TRUE,COLUMN()-COLUMN($J$5)-$G92&lt;0,FALSE,MOD(COLUMN()-COLUMN($J$5)-$G92,$I92)=0,TRUE,FALSE),$J92*Q$2,0)</f>
        <v>0</v>
      </c>
      <c r="R92" s="126">
        <f t="array" ref="R92">IF(_xlfn.SWITCH(TRUE,COLUMN()-COLUMN($J$5)-$G92&lt;0,FALSE,MOD(COLUMN()-COLUMN($J$5)-$G92,$I92)=0,TRUE,FALSE),$J92*R$2,0)</f>
        <v>0</v>
      </c>
      <c r="S92" s="126">
        <f t="array" ref="S92">IF(_xlfn.SWITCH(TRUE,COLUMN()-COLUMN($J$5)-$G92&lt;0,FALSE,MOD(COLUMN()-COLUMN($J$5)-$G92,$I92)=0,TRUE,FALSE),$J92*S$2,0)</f>
        <v>0</v>
      </c>
      <c r="T92" s="126">
        <f t="array" ref="T92">IF(_xlfn.SWITCH(TRUE,COLUMN()-COLUMN($J$5)-$G92&lt;0,FALSE,MOD(COLUMN()-COLUMN($J$5)-$G92,$I92)=0,TRUE,FALSE),$J92*T$2,0)</f>
        <v>0</v>
      </c>
      <c r="U92" s="126">
        <f t="array" ref="U92">IF(_xlfn.SWITCH(TRUE,COLUMN()-COLUMN($J$5)-$G92&lt;0,FALSE,MOD(COLUMN()-COLUMN($J$5)-$G92,$I92)=0,TRUE,FALSE),$J92*U$2,0)</f>
        <v>0</v>
      </c>
      <c r="V92" s="126">
        <f t="array" ref="V92">IF(_xlfn.SWITCH(TRUE,COLUMN()-COLUMN($J$5)-$G92&lt;0,FALSE,MOD(COLUMN()-COLUMN($J$5)-$G92,$I92)=0,TRUE,FALSE),$J92*V$2,0)</f>
        <v>0</v>
      </c>
      <c r="W92" s="126">
        <f t="array" ref="W92">IF(_xlfn.SWITCH(TRUE,COLUMN()-COLUMN($J$5)-$G92&lt;0,FALSE,MOD(COLUMN()-COLUMN($J$5)-$G92,$I92)=0,TRUE,FALSE),$J92*W$2,0)</f>
        <v>0</v>
      </c>
      <c r="X92" s="126">
        <f t="array" ref="X92">IF(_xlfn.SWITCH(TRUE,COLUMN()-COLUMN($J$5)-$G92&lt;0,FALSE,MOD(COLUMN()-COLUMN($J$5)-$G92,$I92)=0,TRUE,FALSE),$J92*X$2,0)</f>
        <v>0</v>
      </c>
      <c r="Y92" s="126">
        <f t="array" ref="Y92">IF(_xlfn.SWITCH(TRUE,COLUMN()-COLUMN($J$5)-$G92&lt;0,FALSE,MOD(COLUMN()-COLUMN($J$5)-$G92,$I92)=0,TRUE,FALSE),$J92*Y$2,0)</f>
        <v>0</v>
      </c>
      <c r="Z92" s="126">
        <f t="array" ref="Z92">IF(_xlfn.SWITCH(TRUE,COLUMN()-COLUMN($J$5)-$G92&lt;0,FALSE,MOD(COLUMN()-COLUMN($J$5)-$G92,$I92)=0,TRUE,FALSE),$J92*Z$2,0)</f>
        <v>0</v>
      </c>
      <c r="AA92" s="126">
        <f t="array" ref="AA92">IF(_xlfn.SWITCH(TRUE,COLUMN()-COLUMN($J$5)-$G92&lt;0,FALSE,MOD(COLUMN()-COLUMN($J$5)-$G92,$I92)=0,TRUE,FALSE),$J92*AA$2,0)</f>
        <v>0</v>
      </c>
      <c r="AB92" s="126">
        <f t="array" ref="AB92">IF(_xlfn.SWITCH(TRUE,COLUMN()-COLUMN($J$5)-$G92&lt;0,FALSE,MOD(COLUMN()-COLUMN($J$5)-$G92,$I92)=0,TRUE,FALSE),$J92*AB$2,0)</f>
        <v>0</v>
      </c>
      <c r="AC92" s="126">
        <f t="array" ref="AC92">IF(_xlfn.SWITCH(TRUE,COLUMN()-COLUMN($J$5)-$G92&lt;0,FALSE,MOD(COLUMN()-COLUMN($J$5)-$G92,$I92)=0,TRUE,FALSE),$J92*AC$2,0)</f>
        <v>0</v>
      </c>
      <c r="AD92" s="126">
        <f t="array" ref="AD92">IF(_xlfn.SWITCH(TRUE,COLUMN()-COLUMN($J$5)-$G92&lt;0,FALSE,MOD(COLUMN()-COLUMN($J$5)-$G92,$I92)=0,TRUE,FALSE),$J92*AD$2,0)</f>
        <v>61252.158316549496</v>
      </c>
      <c r="AE92" s="127">
        <f t="shared" si="6"/>
        <v>100567.587935862</v>
      </c>
    </row>
    <row r="93" spans="1:31" s="128" customFormat="1" ht="30" outlineLevel="2">
      <c r="A93" s="122" t="s">
        <v>943</v>
      </c>
      <c r="B93" s="141" t="s">
        <v>1344</v>
      </c>
      <c r="C93" s="252" t="s">
        <v>1204</v>
      </c>
      <c r="D93" s="252" t="s">
        <v>1130</v>
      </c>
      <c r="E93" s="469" t="s">
        <v>1218</v>
      </c>
      <c r="F93" s="125" t="s">
        <v>983</v>
      </c>
      <c r="G93" s="122">
        <f t="shared" si="5"/>
        <v>2</v>
      </c>
      <c r="H93" s="125">
        <v>2026</v>
      </c>
      <c r="I93" s="125">
        <v>20</v>
      </c>
      <c r="J93" s="415">
        <f>Costs!P91</f>
        <v>4050.0000000000005</v>
      </c>
      <c r="K93" s="419">
        <f t="array" ref="K93">IF(_xlfn.SWITCH(TRUE,COLUMN()-COLUMN($J$5)-$G93&lt;0,FALSE,MOD(COLUMN()-COLUMN($J$5)-$G93,$I93)=0,TRUE,FALSE),$J93*K$2,0)</f>
        <v>0</v>
      </c>
      <c r="L93" s="126">
        <f t="array" ref="L93">IF(_xlfn.SWITCH(TRUE,COLUMN()-COLUMN($J$5)-$G93&lt;0,FALSE,MOD(COLUMN()-COLUMN($J$5)-$G93,$I93)=0,TRUE,FALSE),$J93*L$2,0)</f>
        <v>4317.5025000000005</v>
      </c>
      <c r="M93" s="126">
        <f t="array" ref="M93">IF(_xlfn.SWITCH(TRUE,COLUMN()-COLUMN($J$5)-$G93&lt;0,FALSE,MOD(COLUMN()-COLUMN($J$5)-$G93,$I93)=0,TRUE,FALSE),$J93*M$2,0)</f>
        <v>0</v>
      </c>
      <c r="N93" s="126">
        <f t="array" ref="N93">IF(_xlfn.SWITCH(TRUE,COLUMN()-COLUMN($J$5)-$G93&lt;0,FALSE,MOD(COLUMN()-COLUMN($J$5)-$G93,$I93)=0,TRUE,FALSE),$J93*N$2,0)</f>
        <v>0</v>
      </c>
      <c r="O93" s="126">
        <f t="array" ref="O93">IF(_xlfn.SWITCH(TRUE,COLUMN()-COLUMN($J$5)-$G93&lt;0,FALSE,MOD(COLUMN()-COLUMN($J$5)-$G93,$I93)=0,TRUE,FALSE),$J93*O$2,0)</f>
        <v>0</v>
      </c>
      <c r="P93" s="126">
        <f t="array" ref="P93">IF(_xlfn.SWITCH(TRUE,COLUMN()-COLUMN($J$5)-$G93&lt;0,FALSE,MOD(COLUMN()-COLUMN($J$5)-$G93,$I93)=0,TRUE,FALSE),$J93*P$2,0)</f>
        <v>0</v>
      </c>
      <c r="Q93" s="126">
        <f t="array" ref="Q93">IF(_xlfn.SWITCH(TRUE,COLUMN()-COLUMN($J$5)-$G93&lt;0,FALSE,MOD(COLUMN()-COLUMN($J$5)-$G93,$I93)=0,TRUE,FALSE),$J93*Q$2,0)</f>
        <v>0</v>
      </c>
      <c r="R93" s="126">
        <f t="array" ref="R93">IF(_xlfn.SWITCH(TRUE,COLUMN()-COLUMN($J$5)-$G93&lt;0,FALSE,MOD(COLUMN()-COLUMN($J$5)-$G93,$I93)=0,TRUE,FALSE),$J93*R$2,0)</f>
        <v>0</v>
      </c>
      <c r="S93" s="126">
        <f t="array" ref="S93">IF(_xlfn.SWITCH(TRUE,COLUMN()-COLUMN($J$5)-$G93&lt;0,FALSE,MOD(COLUMN()-COLUMN($J$5)-$G93,$I93)=0,TRUE,FALSE),$J93*S$2,0)</f>
        <v>0</v>
      </c>
      <c r="T93" s="126">
        <f t="array" ref="T93">IF(_xlfn.SWITCH(TRUE,COLUMN()-COLUMN($J$5)-$G93&lt;0,FALSE,MOD(COLUMN()-COLUMN($J$5)-$G93,$I93)=0,TRUE,FALSE),$J93*T$2,0)</f>
        <v>0</v>
      </c>
      <c r="U93" s="126">
        <f t="array" ref="U93">IF(_xlfn.SWITCH(TRUE,COLUMN()-COLUMN($J$5)-$G93&lt;0,FALSE,MOD(COLUMN()-COLUMN($J$5)-$G93,$I93)=0,TRUE,FALSE),$J93*U$2,0)</f>
        <v>0</v>
      </c>
      <c r="V93" s="126">
        <f t="array" ref="V93">IF(_xlfn.SWITCH(TRUE,COLUMN()-COLUMN($J$5)-$G93&lt;0,FALSE,MOD(COLUMN()-COLUMN($J$5)-$G93,$I93)=0,TRUE,FALSE),$J93*V$2,0)</f>
        <v>0</v>
      </c>
      <c r="W93" s="126">
        <f t="array" ref="W93">IF(_xlfn.SWITCH(TRUE,COLUMN()-COLUMN($J$5)-$G93&lt;0,FALSE,MOD(COLUMN()-COLUMN($J$5)-$G93,$I93)=0,TRUE,FALSE),$J93*W$2,0)</f>
        <v>0</v>
      </c>
      <c r="X93" s="126">
        <f t="array" ref="X93">IF(_xlfn.SWITCH(TRUE,COLUMN()-COLUMN($J$5)-$G93&lt;0,FALSE,MOD(COLUMN()-COLUMN($J$5)-$G93,$I93)=0,TRUE,FALSE),$J93*X$2,0)</f>
        <v>0</v>
      </c>
      <c r="Y93" s="126">
        <f t="array" ref="Y93">IF(_xlfn.SWITCH(TRUE,COLUMN()-COLUMN($J$5)-$G93&lt;0,FALSE,MOD(COLUMN()-COLUMN($J$5)-$G93,$I93)=0,TRUE,FALSE),$J93*Y$2,0)</f>
        <v>0</v>
      </c>
      <c r="Z93" s="126">
        <f t="array" ref="Z93">IF(_xlfn.SWITCH(TRUE,COLUMN()-COLUMN($J$5)-$G93&lt;0,FALSE,MOD(COLUMN()-COLUMN($J$5)-$G93,$I93)=0,TRUE,FALSE),$J93*Z$2,0)</f>
        <v>0</v>
      </c>
      <c r="AA93" s="126">
        <f t="array" ref="AA93">IF(_xlfn.SWITCH(TRUE,COLUMN()-COLUMN($J$5)-$G93&lt;0,FALSE,MOD(COLUMN()-COLUMN($J$5)-$G93,$I93)=0,TRUE,FALSE),$J93*AA$2,0)</f>
        <v>0</v>
      </c>
      <c r="AB93" s="126">
        <f t="array" ref="AB93">IF(_xlfn.SWITCH(TRUE,COLUMN()-COLUMN($J$5)-$G93&lt;0,FALSE,MOD(COLUMN()-COLUMN($J$5)-$G93,$I93)=0,TRUE,FALSE),$J93*AB$2,0)</f>
        <v>0</v>
      </c>
      <c r="AC93" s="126">
        <f t="array" ref="AC93">IF(_xlfn.SWITCH(TRUE,COLUMN()-COLUMN($J$5)-$G93&lt;0,FALSE,MOD(COLUMN()-COLUMN($J$5)-$G93,$I93)=0,TRUE,FALSE),$J93*AC$2,0)</f>
        <v>0</v>
      </c>
      <c r="AD93" s="126">
        <f t="array" ref="AD93">IF(_xlfn.SWITCH(TRUE,COLUMN()-COLUMN($J$5)-$G93&lt;0,FALSE,MOD(COLUMN()-COLUMN($J$5)-$G93,$I93)=0,TRUE,FALSE),$J93*AD$2,0)</f>
        <v>0</v>
      </c>
      <c r="AE93" s="127">
        <f t="shared" si="6"/>
        <v>4317.5025000000005</v>
      </c>
    </row>
    <row r="94" spans="1:31" s="128" customFormat="1" ht="15" outlineLevel="2">
      <c r="A94" s="122" t="s">
        <v>943</v>
      </c>
      <c r="B94" s="141" t="s">
        <v>1345</v>
      </c>
      <c r="C94" s="252" t="s">
        <v>1204</v>
      </c>
      <c r="D94" s="252" t="s">
        <v>1215</v>
      </c>
      <c r="E94" s="469" t="s">
        <v>1219</v>
      </c>
      <c r="F94" s="125" t="s">
        <v>983</v>
      </c>
      <c r="G94" s="122">
        <f t="shared" si="5"/>
        <v>2</v>
      </c>
      <c r="H94" s="125">
        <v>2026</v>
      </c>
      <c r="I94" s="125">
        <v>10</v>
      </c>
      <c r="J94" s="415">
        <f>Costs!P92</f>
        <v>10125</v>
      </c>
      <c r="K94" s="419">
        <f t="array" ref="K94">IF(_xlfn.SWITCH(TRUE,COLUMN()-COLUMN($J$5)-$G94&lt;0,FALSE,MOD(COLUMN()-COLUMN($J$5)-$G94,$I94)=0,TRUE,FALSE),$J94*K$2,0)</f>
        <v>0</v>
      </c>
      <c r="L94" s="126">
        <f t="array" ref="L94">IF(_xlfn.SWITCH(TRUE,COLUMN()-COLUMN($J$5)-$G94&lt;0,FALSE,MOD(COLUMN()-COLUMN($J$5)-$G94,$I94)=0,TRUE,FALSE),$J94*L$2,0)</f>
        <v>10793.756249999999</v>
      </c>
      <c r="M94" s="126">
        <f t="array" ref="M94">IF(_xlfn.SWITCH(TRUE,COLUMN()-COLUMN($J$5)-$G94&lt;0,FALSE,MOD(COLUMN()-COLUMN($J$5)-$G94,$I94)=0,TRUE,FALSE),$J94*M$2,0)</f>
        <v>0</v>
      </c>
      <c r="N94" s="126">
        <f t="array" ref="N94">IF(_xlfn.SWITCH(TRUE,COLUMN()-COLUMN($J$5)-$G94&lt;0,FALSE,MOD(COLUMN()-COLUMN($J$5)-$G94,$I94)=0,TRUE,FALSE),$J94*N$2,0)</f>
        <v>0</v>
      </c>
      <c r="O94" s="126">
        <f t="array" ref="O94">IF(_xlfn.SWITCH(TRUE,COLUMN()-COLUMN($J$5)-$G94&lt;0,FALSE,MOD(COLUMN()-COLUMN($J$5)-$G94,$I94)=0,TRUE,FALSE),$J94*O$2,0)</f>
        <v>0</v>
      </c>
      <c r="P94" s="126">
        <f t="array" ref="P94">IF(_xlfn.SWITCH(TRUE,COLUMN()-COLUMN($J$5)-$G94&lt;0,FALSE,MOD(COLUMN()-COLUMN($J$5)-$G94,$I94)=0,TRUE,FALSE),$J94*P$2,0)</f>
        <v>0</v>
      </c>
      <c r="Q94" s="126">
        <f t="array" ref="Q94">IF(_xlfn.SWITCH(TRUE,COLUMN()-COLUMN($J$5)-$G94&lt;0,FALSE,MOD(COLUMN()-COLUMN($J$5)-$G94,$I94)=0,TRUE,FALSE),$J94*Q$2,0)</f>
        <v>0</v>
      </c>
      <c r="R94" s="126">
        <f t="array" ref="R94">IF(_xlfn.SWITCH(TRUE,COLUMN()-COLUMN($J$5)-$G94&lt;0,FALSE,MOD(COLUMN()-COLUMN($J$5)-$G94,$I94)=0,TRUE,FALSE),$J94*R$2,0)</f>
        <v>0</v>
      </c>
      <c r="S94" s="126">
        <f t="array" ref="S94">IF(_xlfn.SWITCH(TRUE,COLUMN()-COLUMN($J$5)-$G94&lt;0,FALSE,MOD(COLUMN()-COLUMN($J$5)-$G94,$I94)=0,TRUE,FALSE),$J94*S$2,0)</f>
        <v>0</v>
      </c>
      <c r="T94" s="126">
        <f t="array" ref="T94">IF(_xlfn.SWITCH(TRUE,COLUMN()-COLUMN($J$5)-$G94&lt;0,FALSE,MOD(COLUMN()-COLUMN($J$5)-$G94,$I94)=0,TRUE,FALSE),$J94*T$2,0)</f>
        <v>0</v>
      </c>
      <c r="U94" s="126">
        <f t="array" ref="U94">IF(_xlfn.SWITCH(TRUE,COLUMN()-COLUMN($J$5)-$G94&lt;0,FALSE,MOD(COLUMN()-COLUMN($J$5)-$G94,$I94)=0,TRUE,FALSE),$J94*U$2,0)</f>
        <v>0</v>
      </c>
      <c r="V94" s="126">
        <f t="array" ref="V94">IF(_xlfn.SWITCH(TRUE,COLUMN()-COLUMN($J$5)-$G94&lt;0,FALSE,MOD(COLUMN()-COLUMN($J$5)-$G94,$I94)=0,TRUE,FALSE),$J94*V$2,0)</f>
        <v>14505.90581902299</v>
      </c>
      <c r="W94" s="126">
        <f t="array" ref="W94">IF(_xlfn.SWITCH(TRUE,COLUMN()-COLUMN($J$5)-$G94&lt;0,FALSE,MOD(COLUMN()-COLUMN($J$5)-$G94,$I94)=0,TRUE,FALSE),$J94*W$2,0)</f>
        <v>0</v>
      </c>
      <c r="X94" s="126">
        <f t="array" ref="X94">IF(_xlfn.SWITCH(TRUE,COLUMN()-COLUMN($J$5)-$G94&lt;0,FALSE,MOD(COLUMN()-COLUMN($J$5)-$G94,$I94)=0,TRUE,FALSE),$J94*X$2,0)</f>
        <v>0</v>
      </c>
      <c r="Y94" s="126">
        <f t="array" ref="Y94">IF(_xlfn.SWITCH(TRUE,COLUMN()-COLUMN($J$5)-$G94&lt;0,FALSE,MOD(COLUMN()-COLUMN($J$5)-$G94,$I94)=0,TRUE,FALSE),$J94*Y$2,0)</f>
        <v>0</v>
      </c>
      <c r="Z94" s="126">
        <f t="array" ref="Z94">IF(_xlfn.SWITCH(TRUE,COLUMN()-COLUMN($J$5)-$G94&lt;0,FALSE,MOD(COLUMN()-COLUMN($J$5)-$G94,$I94)=0,TRUE,FALSE),$J94*Z$2,0)</f>
        <v>0</v>
      </c>
      <c r="AA94" s="126">
        <f t="array" ref="AA94">IF(_xlfn.SWITCH(TRUE,COLUMN()-COLUMN($J$5)-$G94&lt;0,FALSE,MOD(COLUMN()-COLUMN($J$5)-$G94,$I94)=0,TRUE,FALSE),$J94*AA$2,0)</f>
        <v>0</v>
      </c>
      <c r="AB94" s="126">
        <f t="array" ref="AB94">IF(_xlfn.SWITCH(TRUE,COLUMN()-COLUMN($J$5)-$G94&lt;0,FALSE,MOD(COLUMN()-COLUMN($J$5)-$G94,$I94)=0,TRUE,FALSE),$J94*AB$2,0)</f>
        <v>0</v>
      </c>
      <c r="AC94" s="126">
        <f t="array" ref="AC94">IF(_xlfn.SWITCH(TRUE,COLUMN()-COLUMN($J$5)-$G94&lt;0,FALSE,MOD(COLUMN()-COLUMN($J$5)-$G94,$I94)=0,TRUE,FALSE),$J94*AC$2,0)</f>
        <v>0</v>
      </c>
      <c r="AD94" s="126">
        <f t="array" ref="AD94">IF(_xlfn.SWITCH(TRUE,COLUMN()-COLUMN($J$5)-$G94&lt;0,FALSE,MOD(COLUMN()-COLUMN($J$5)-$G94,$I94)=0,TRUE,FALSE),$J94*AD$2,0)</f>
        <v>0</v>
      </c>
      <c r="AE94" s="127">
        <f t="shared" si="6"/>
        <v>25299.66206902299</v>
      </c>
    </row>
    <row r="95" spans="1:31" s="128" customFormat="1" ht="30" outlineLevel="2">
      <c r="A95" s="122" t="s">
        <v>943</v>
      </c>
      <c r="B95" s="141" t="s">
        <v>1346</v>
      </c>
      <c r="C95" s="252" t="s">
        <v>1204</v>
      </c>
      <c r="D95" s="252" t="s">
        <v>1130</v>
      </c>
      <c r="E95" s="469" t="s">
        <v>1217</v>
      </c>
      <c r="F95" s="125" t="s">
        <v>984</v>
      </c>
      <c r="G95" s="122">
        <f t="shared" si="5"/>
        <v>5</v>
      </c>
      <c r="H95" s="125">
        <v>2029</v>
      </c>
      <c r="I95" s="125">
        <v>10</v>
      </c>
      <c r="J95" s="415">
        <f>Costs!P93</f>
        <v>10125</v>
      </c>
      <c r="K95" s="419">
        <f t="array" ref="K95">IF(_xlfn.SWITCH(TRUE,COLUMN()-COLUMN($J$5)-$G95&lt;0,FALSE,MOD(COLUMN()-COLUMN($J$5)-$G95,$I95)=0,TRUE,FALSE),$J95*K$2,0)</f>
        <v>0</v>
      </c>
      <c r="L95" s="126">
        <f t="array" ref="L95">IF(_xlfn.SWITCH(TRUE,COLUMN()-COLUMN($J$5)-$G95&lt;0,FALSE,MOD(COLUMN()-COLUMN($J$5)-$G95,$I95)=0,TRUE,FALSE),$J95*L$2,0)</f>
        <v>0</v>
      </c>
      <c r="M95" s="126">
        <f t="array" ref="M95">IF(_xlfn.SWITCH(TRUE,COLUMN()-COLUMN($J$5)-$G95&lt;0,FALSE,MOD(COLUMN()-COLUMN($J$5)-$G95,$I95)=0,TRUE,FALSE),$J95*M$2,0)</f>
        <v>0</v>
      </c>
      <c r="N95" s="126">
        <f t="array" ref="N95">IF(_xlfn.SWITCH(TRUE,COLUMN()-COLUMN($J$5)-$G95&lt;0,FALSE,MOD(COLUMN()-COLUMN($J$5)-$G95,$I95)=0,TRUE,FALSE),$J95*N$2,0)</f>
        <v>0</v>
      </c>
      <c r="O95" s="126">
        <f t="array" ref="O95">IF(_xlfn.SWITCH(TRUE,COLUMN()-COLUMN($J$5)-$G95&lt;0,FALSE,MOD(COLUMN()-COLUMN($J$5)-$G95,$I95)=0,TRUE,FALSE),$J95*O$2,0)</f>
        <v>11794.628885793751</v>
      </c>
      <c r="P95" s="126">
        <f t="array" ref="P95">IF(_xlfn.SWITCH(TRUE,COLUMN()-COLUMN($J$5)-$G95&lt;0,FALSE,MOD(COLUMN()-COLUMN($J$5)-$G95,$I95)=0,TRUE,FALSE),$J95*P$2,0)</f>
        <v>0</v>
      </c>
      <c r="Q95" s="126">
        <f t="array" ref="Q95">IF(_xlfn.SWITCH(TRUE,COLUMN()-COLUMN($J$5)-$G95&lt;0,FALSE,MOD(COLUMN()-COLUMN($J$5)-$G95,$I95)=0,TRUE,FALSE),$J95*Q$2,0)</f>
        <v>0</v>
      </c>
      <c r="R95" s="126">
        <f t="array" ref="R95">IF(_xlfn.SWITCH(TRUE,COLUMN()-COLUMN($J$5)-$G95&lt;0,FALSE,MOD(COLUMN()-COLUMN($J$5)-$G95,$I95)=0,TRUE,FALSE),$J95*R$2,0)</f>
        <v>0</v>
      </c>
      <c r="S95" s="126">
        <f t="array" ref="S95">IF(_xlfn.SWITCH(TRUE,COLUMN()-COLUMN($J$5)-$G95&lt;0,FALSE,MOD(COLUMN()-COLUMN($J$5)-$G95,$I95)=0,TRUE,FALSE),$J95*S$2,0)</f>
        <v>0</v>
      </c>
      <c r="T95" s="126">
        <f t="array" ref="T95">IF(_xlfn.SWITCH(TRUE,COLUMN()-COLUMN($J$5)-$G95&lt;0,FALSE,MOD(COLUMN()-COLUMN($J$5)-$G95,$I95)=0,TRUE,FALSE),$J95*T$2,0)</f>
        <v>0</v>
      </c>
      <c r="U95" s="126">
        <f t="array" ref="U95">IF(_xlfn.SWITCH(TRUE,COLUMN()-COLUMN($J$5)-$G95&lt;0,FALSE,MOD(COLUMN()-COLUMN($J$5)-$G95,$I95)=0,TRUE,FALSE),$J95*U$2,0)</f>
        <v>0</v>
      </c>
      <c r="V95" s="126">
        <f t="array" ref="V95">IF(_xlfn.SWITCH(TRUE,COLUMN()-COLUMN($J$5)-$G95&lt;0,FALSE,MOD(COLUMN()-COLUMN($J$5)-$G95,$I95)=0,TRUE,FALSE),$J95*V$2,0)</f>
        <v>0</v>
      </c>
      <c r="W95" s="126">
        <f t="array" ref="W95">IF(_xlfn.SWITCH(TRUE,COLUMN()-COLUMN($J$5)-$G95&lt;0,FALSE,MOD(COLUMN()-COLUMN($J$5)-$G95,$I95)=0,TRUE,FALSE),$J95*W$2,0)</f>
        <v>0</v>
      </c>
      <c r="X95" s="126">
        <f t="array" ref="X95">IF(_xlfn.SWITCH(TRUE,COLUMN()-COLUMN($J$5)-$G95&lt;0,FALSE,MOD(COLUMN()-COLUMN($J$5)-$G95,$I95)=0,TRUE,FALSE),$J95*X$2,0)</f>
        <v>0</v>
      </c>
      <c r="Y95" s="126">
        <f t="array" ref="Y95">IF(_xlfn.SWITCH(TRUE,COLUMN()-COLUMN($J$5)-$G95&lt;0,FALSE,MOD(COLUMN()-COLUMN($J$5)-$G95,$I95)=0,TRUE,FALSE),$J95*Y$2,0)</f>
        <v>15850.994947903535</v>
      </c>
      <c r="Z95" s="126">
        <f t="array" ref="Z95">IF(_xlfn.SWITCH(TRUE,COLUMN()-COLUMN($J$5)-$G95&lt;0,FALSE,MOD(COLUMN()-COLUMN($J$5)-$G95,$I95)=0,TRUE,FALSE),$J95*Z$2,0)</f>
        <v>0</v>
      </c>
      <c r="AA95" s="126">
        <f t="array" ref="AA95">IF(_xlfn.SWITCH(TRUE,COLUMN()-COLUMN($J$5)-$G95&lt;0,FALSE,MOD(COLUMN()-COLUMN($J$5)-$G95,$I95)=0,TRUE,FALSE),$J95*AA$2,0)</f>
        <v>0</v>
      </c>
      <c r="AB95" s="126">
        <f t="array" ref="AB95">IF(_xlfn.SWITCH(TRUE,COLUMN()-COLUMN($J$5)-$G95&lt;0,FALSE,MOD(COLUMN()-COLUMN($J$5)-$G95,$I95)=0,TRUE,FALSE),$J95*AB$2,0)</f>
        <v>0</v>
      </c>
      <c r="AC95" s="126">
        <f t="array" ref="AC95">IF(_xlfn.SWITCH(TRUE,COLUMN()-COLUMN($J$5)-$G95&lt;0,FALSE,MOD(COLUMN()-COLUMN($J$5)-$G95,$I95)=0,TRUE,FALSE),$J95*AC$2,0)</f>
        <v>0</v>
      </c>
      <c r="AD95" s="126">
        <f t="array" ref="AD95">IF(_xlfn.SWITCH(TRUE,COLUMN()-COLUMN($J$5)-$G95&lt;0,FALSE,MOD(COLUMN()-COLUMN($J$5)-$G95,$I95)=0,TRUE,FALSE),$J95*AD$2,0)</f>
        <v>0</v>
      </c>
      <c r="AE95" s="127">
        <f t="shared" si="6"/>
        <v>27645.623833697286</v>
      </c>
    </row>
    <row r="96" spans="1:31" s="128" customFormat="1" ht="15" outlineLevel="2">
      <c r="A96" s="122" t="s">
        <v>943</v>
      </c>
      <c r="B96" s="141" t="s">
        <v>1347</v>
      </c>
      <c r="C96" s="252" t="s">
        <v>1204</v>
      </c>
      <c r="D96" s="252" t="s">
        <v>1220</v>
      </c>
      <c r="E96" s="470" t="s">
        <v>1221</v>
      </c>
      <c r="F96" s="468" t="s">
        <v>983</v>
      </c>
      <c r="G96" s="122">
        <f t="shared" si="5"/>
        <v>2</v>
      </c>
      <c r="H96" s="468">
        <v>2026</v>
      </c>
      <c r="I96" s="468">
        <v>15</v>
      </c>
      <c r="J96" s="415">
        <f>Costs!P94</f>
        <v>67500</v>
      </c>
      <c r="K96" s="419">
        <f t="array" ref="K96">IF(_xlfn.SWITCH(TRUE,COLUMN()-COLUMN($J$5)-$G96&lt;0,FALSE,MOD(COLUMN()-COLUMN($J$5)-$G96,$I96)=0,TRUE,FALSE),$J96*K$2,0)</f>
        <v>0</v>
      </c>
      <c r="L96" s="126">
        <f t="array" ref="L96">IF(_xlfn.SWITCH(TRUE,COLUMN()-COLUMN($J$5)-$G96&lt;0,FALSE,MOD(COLUMN()-COLUMN($J$5)-$G96,$I96)=0,TRUE,FALSE),$J96*L$2,0)</f>
        <v>71958.375</v>
      </c>
      <c r="M96" s="126">
        <f t="array" ref="M96">IF(_xlfn.SWITCH(TRUE,COLUMN()-COLUMN($J$5)-$G96&lt;0,FALSE,MOD(COLUMN()-COLUMN($J$5)-$G96,$I96)=0,TRUE,FALSE),$J96*M$2,0)</f>
        <v>0</v>
      </c>
      <c r="N96" s="126">
        <f t="array" ref="N96">IF(_xlfn.SWITCH(TRUE,COLUMN()-COLUMN($J$5)-$G96&lt;0,FALSE,MOD(COLUMN()-COLUMN($J$5)-$G96,$I96)=0,TRUE,FALSE),$J96*N$2,0)</f>
        <v>0</v>
      </c>
      <c r="O96" s="126">
        <f t="array" ref="O96">IF(_xlfn.SWITCH(TRUE,COLUMN()-COLUMN($J$5)-$G96&lt;0,FALSE,MOD(COLUMN()-COLUMN($J$5)-$G96,$I96)=0,TRUE,FALSE),$J96*O$2,0)</f>
        <v>0</v>
      </c>
      <c r="P96" s="126">
        <f t="array" ref="P96">IF(_xlfn.SWITCH(TRUE,COLUMN()-COLUMN($J$5)-$G96&lt;0,FALSE,MOD(COLUMN()-COLUMN($J$5)-$G96,$I96)=0,TRUE,FALSE),$J96*P$2,0)</f>
        <v>0</v>
      </c>
      <c r="Q96" s="126">
        <f t="array" ref="Q96">IF(_xlfn.SWITCH(TRUE,COLUMN()-COLUMN($J$5)-$G96&lt;0,FALSE,MOD(COLUMN()-COLUMN($J$5)-$G96,$I96)=0,TRUE,FALSE),$J96*Q$2,0)</f>
        <v>0</v>
      </c>
      <c r="R96" s="126">
        <f t="array" ref="R96">IF(_xlfn.SWITCH(TRUE,COLUMN()-COLUMN($J$5)-$G96&lt;0,FALSE,MOD(COLUMN()-COLUMN($J$5)-$G96,$I96)=0,TRUE,FALSE),$J96*R$2,0)</f>
        <v>0</v>
      </c>
      <c r="S96" s="126">
        <f t="array" ref="S96">IF(_xlfn.SWITCH(TRUE,COLUMN()-COLUMN($J$5)-$G96&lt;0,FALSE,MOD(COLUMN()-COLUMN($J$5)-$G96,$I96)=0,TRUE,FALSE),$J96*S$2,0)</f>
        <v>0</v>
      </c>
      <c r="T96" s="126">
        <f t="array" ref="T96">IF(_xlfn.SWITCH(TRUE,COLUMN()-COLUMN($J$5)-$G96&lt;0,FALSE,MOD(COLUMN()-COLUMN($J$5)-$G96,$I96)=0,TRUE,FALSE),$J96*T$2,0)</f>
        <v>0</v>
      </c>
      <c r="U96" s="126">
        <f t="array" ref="U96">IF(_xlfn.SWITCH(TRUE,COLUMN()-COLUMN($J$5)-$G96&lt;0,FALSE,MOD(COLUMN()-COLUMN($J$5)-$G96,$I96)=0,TRUE,FALSE),$J96*U$2,0)</f>
        <v>0</v>
      </c>
      <c r="V96" s="126">
        <f t="array" ref="V96">IF(_xlfn.SWITCH(TRUE,COLUMN()-COLUMN($J$5)-$G96&lt;0,FALSE,MOD(COLUMN()-COLUMN($J$5)-$G96,$I96)=0,TRUE,FALSE),$J96*V$2,0)</f>
        <v>0</v>
      </c>
      <c r="W96" s="126">
        <f t="array" ref="W96">IF(_xlfn.SWITCH(TRUE,COLUMN()-COLUMN($J$5)-$G96&lt;0,FALSE,MOD(COLUMN()-COLUMN($J$5)-$G96,$I96)=0,TRUE,FALSE),$J96*W$2,0)</f>
        <v>0</v>
      </c>
      <c r="X96" s="126">
        <f t="array" ref="X96">IF(_xlfn.SWITCH(TRUE,COLUMN()-COLUMN($J$5)-$G96&lt;0,FALSE,MOD(COLUMN()-COLUMN($J$5)-$G96,$I96)=0,TRUE,FALSE),$J96*X$2,0)</f>
        <v>0</v>
      </c>
      <c r="Y96" s="126">
        <f t="array" ref="Y96">IF(_xlfn.SWITCH(TRUE,COLUMN()-COLUMN($J$5)-$G96&lt;0,FALSE,MOD(COLUMN()-COLUMN($J$5)-$G96,$I96)=0,TRUE,FALSE),$J96*Y$2,0)</f>
        <v>0</v>
      </c>
      <c r="Z96" s="126">
        <f t="array" ref="Z96">IF(_xlfn.SWITCH(TRUE,COLUMN()-COLUMN($J$5)-$G96&lt;0,FALSE,MOD(COLUMN()-COLUMN($J$5)-$G96,$I96)=0,TRUE,FALSE),$J96*Z$2,0)</f>
        <v>0</v>
      </c>
      <c r="AA96" s="126">
        <f t="array" ref="AA96">IF(_xlfn.SWITCH(TRUE,COLUMN()-COLUMN($J$5)-$G96&lt;0,FALSE,MOD(COLUMN()-COLUMN($J$5)-$G96,$I96)=0,TRUE,FALSE),$J96*AA$2,0)</f>
        <v>112108.80360153908</v>
      </c>
      <c r="AB96" s="126">
        <f t="array" ref="AB96">IF(_xlfn.SWITCH(TRUE,COLUMN()-COLUMN($J$5)-$G96&lt;0,FALSE,MOD(COLUMN()-COLUMN($J$5)-$G96,$I96)=0,TRUE,FALSE),$J96*AB$2,0)</f>
        <v>0</v>
      </c>
      <c r="AC96" s="126">
        <f t="array" ref="AC96">IF(_xlfn.SWITCH(TRUE,COLUMN()-COLUMN($J$5)-$G96&lt;0,FALSE,MOD(COLUMN()-COLUMN($J$5)-$G96,$I96)=0,TRUE,FALSE),$J96*AC$2,0)</f>
        <v>0</v>
      </c>
      <c r="AD96" s="126">
        <f t="array" ref="AD96">IF(_xlfn.SWITCH(TRUE,COLUMN()-COLUMN($J$5)-$G96&lt;0,FALSE,MOD(COLUMN()-COLUMN($J$5)-$G96,$I96)=0,TRUE,FALSE),$J96*AD$2,0)</f>
        <v>0</v>
      </c>
      <c r="AE96" s="127">
        <f t="shared" si="6"/>
        <v>184067.17860153908</v>
      </c>
    </row>
    <row r="97" spans="1:31" s="128" customFormat="1" ht="15" outlineLevel="2">
      <c r="A97" s="122" t="s">
        <v>943</v>
      </c>
      <c r="B97" s="471" t="s">
        <v>1348</v>
      </c>
      <c r="C97" s="252" t="s">
        <v>1107</v>
      </c>
      <c r="D97" s="252" t="s">
        <v>1205</v>
      </c>
      <c r="E97" s="472" t="s">
        <v>1222</v>
      </c>
      <c r="F97" s="284" t="s">
        <v>983</v>
      </c>
      <c r="G97" s="122">
        <f t="shared" si="5"/>
        <v>2</v>
      </c>
      <c r="H97" s="284">
        <v>2026</v>
      </c>
      <c r="I97" s="284">
        <v>15</v>
      </c>
      <c r="J97" s="415">
        <f>Costs!P95</f>
        <v>12150</v>
      </c>
      <c r="K97" s="419">
        <f t="array" ref="K97">IF(_xlfn.SWITCH(TRUE,COLUMN()-COLUMN($J$5)-$G97&lt;0,FALSE,MOD(COLUMN()-COLUMN($J$5)-$G97,$I97)=0,TRUE,FALSE),$J97*K$2,0)</f>
        <v>0</v>
      </c>
      <c r="L97" s="126">
        <f t="array" ref="L97">IF(_xlfn.SWITCH(TRUE,COLUMN()-COLUMN($J$5)-$G97&lt;0,FALSE,MOD(COLUMN()-COLUMN($J$5)-$G97,$I97)=0,TRUE,FALSE),$J97*L$2,0)</f>
        <v>12952.5075</v>
      </c>
      <c r="M97" s="126">
        <f t="array" ref="M97">IF(_xlfn.SWITCH(TRUE,COLUMN()-COLUMN($J$5)-$G97&lt;0,FALSE,MOD(COLUMN()-COLUMN($J$5)-$G97,$I97)=0,TRUE,FALSE),$J97*M$2,0)</f>
        <v>0</v>
      </c>
      <c r="N97" s="126">
        <f t="array" ref="N97">IF(_xlfn.SWITCH(TRUE,COLUMN()-COLUMN($J$5)-$G97&lt;0,FALSE,MOD(COLUMN()-COLUMN($J$5)-$G97,$I97)=0,TRUE,FALSE),$J97*N$2,0)</f>
        <v>0</v>
      </c>
      <c r="O97" s="126">
        <f t="array" ref="O97">IF(_xlfn.SWITCH(TRUE,COLUMN()-COLUMN($J$5)-$G97&lt;0,FALSE,MOD(COLUMN()-COLUMN($J$5)-$G97,$I97)=0,TRUE,FALSE),$J97*O$2,0)</f>
        <v>0</v>
      </c>
      <c r="P97" s="126">
        <f t="array" ref="P97">IF(_xlfn.SWITCH(TRUE,COLUMN()-COLUMN($J$5)-$G97&lt;0,FALSE,MOD(COLUMN()-COLUMN($J$5)-$G97,$I97)=0,TRUE,FALSE),$J97*P$2,0)</f>
        <v>0</v>
      </c>
      <c r="Q97" s="126">
        <f t="array" ref="Q97">IF(_xlfn.SWITCH(TRUE,COLUMN()-COLUMN($J$5)-$G97&lt;0,FALSE,MOD(COLUMN()-COLUMN($J$5)-$G97,$I97)=0,TRUE,FALSE),$J97*Q$2,0)</f>
        <v>0</v>
      </c>
      <c r="R97" s="126">
        <f t="array" ref="R97">IF(_xlfn.SWITCH(TRUE,COLUMN()-COLUMN($J$5)-$G97&lt;0,FALSE,MOD(COLUMN()-COLUMN($J$5)-$G97,$I97)=0,TRUE,FALSE),$J97*R$2,0)</f>
        <v>0</v>
      </c>
      <c r="S97" s="126">
        <f t="array" ref="S97">IF(_xlfn.SWITCH(TRUE,COLUMN()-COLUMN($J$5)-$G97&lt;0,FALSE,MOD(COLUMN()-COLUMN($J$5)-$G97,$I97)=0,TRUE,FALSE),$J97*S$2,0)</f>
        <v>0</v>
      </c>
      <c r="T97" s="126">
        <f t="array" ref="T97">IF(_xlfn.SWITCH(TRUE,COLUMN()-COLUMN($J$5)-$G97&lt;0,FALSE,MOD(COLUMN()-COLUMN($J$5)-$G97,$I97)=0,TRUE,FALSE),$J97*T$2,0)</f>
        <v>0</v>
      </c>
      <c r="U97" s="126">
        <f t="array" ref="U97">IF(_xlfn.SWITCH(TRUE,COLUMN()-COLUMN($J$5)-$G97&lt;0,FALSE,MOD(COLUMN()-COLUMN($J$5)-$G97,$I97)=0,TRUE,FALSE),$J97*U$2,0)</f>
        <v>0</v>
      </c>
      <c r="V97" s="126">
        <f t="array" ref="V97">IF(_xlfn.SWITCH(TRUE,COLUMN()-COLUMN($J$5)-$G97&lt;0,FALSE,MOD(COLUMN()-COLUMN($J$5)-$G97,$I97)=0,TRUE,FALSE),$J97*V$2,0)</f>
        <v>0</v>
      </c>
      <c r="W97" s="126">
        <f t="array" ref="W97">IF(_xlfn.SWITCH(TRUE,COLUMN()-COLUMN($J$5)-$G97&lt;0,FALSE,MOD(COLUMN()-COLUMN($J$5)-$G97,$I97)=0,TRUE,FALSE),$J97*W$2,0)</f>
        <v>0</v>
      </c>
      <c r="X97" s="126">
        <f t="array" ref="X97">IF(_xlfn.SWITCH(TRUE,COLUMN()-COLUMN($J$5)-$G97&lt;0,FALSE,MOD(COLUMN()-COLUMN($J$5)-$G97,$I97)=0,TRUE,FALSE),$J97*X$2,0)</f>
        <v>0</v>
      </c>
      <c r="Y97" s="126">
        <f t="array" ref="Y97">IF(_xlfn.SWITCH(TRUE,COLUMN()-COLUMN($J$5)-$G97&lt;0,FALSE,MOD(COLUMN()-COLUMN($J$5)-$G97,$I97)=0,TRUE,FALSE),$J97*Y$2,0)</f>
        <v>0</v>
      </c>
      <c r="Z97" s="126">
        <f t="array" ref="Z97">IF(_xlfn.SWITCH(TRUE,COLUMN()-COLUMN($J$5)-$G97&lt;0,FALSE,MOD(COLUMN()-COLUMN($J$5)-$G97,$I97)=0,TRUE,FALSE),$J97*Z$2,0)</f>
        <v>0</v>
      </c>
      <c r="AA97" s="126">
        <f t="array" ref="AA97">IF(_xlfn.SWITCH(TRUE,COLUMN()-COLUMN($J$5)-$G97&lt;0,FALSE,MOD(COLUMN()-COLUMN($J$5)-$G97,$I97)=0,TRUE,FALSE),$J97*AA$2,0)</f>
        <v>20179.584648277032</v>
      </c>
      <c r="AB97" s="126">
        <f t="array" ref="AB97">IF(_xlfn.SWITCH(TRUE,COLUMN()-COLUMN($J$5)-$G97&lt;0,FALSE,MOD(COLUMN()-COLUMN($J$5)-$G97,$I97)=0,TRUE,FALSE),$J97*AB$2,0)</f>
        <v>0</v>
      </c>
      <c r="AC97" s="126">
        <f t="array" ref="AC97">IF(_xlfn.SWITCH(TRUE,COLUMN()-COLUMN($J$5)-$G97&lt;0,FALSE,MOD(COLUMN()-COLUMN($J$5)-$G97,$I97)=0,TRUE,FALSE),$J97*AC$2,0)</f>
        <v>0</v>
      </c>
      <c r="AD97" s="126">
        <f t="array" ref="AD97">IF(_xlfn.SWITCH(TRUE,COLUMN()-COLUMN($J$5)-$G97&lt;0,FALSE,MOD(COLUMN()-COLUMN($J$5)-$G97,$I97)=0,TRUE,FALSE),$J97*AD$2,0)</f>
        <v>0</v>
      </c>
      <c r="AE97" s="127">
        <f t="shared" si="6"/>
        <v>33132.092148277035</v>
      </c>
    </row>
    <row r="98" spans="1:31" s="128" customFormat="1" ht="15" outlineLevel="2">
      <c r="A98" s="122" t="s">
        <v>943</v>
      </c>
      <c r="B98" s="471" t="s">
        <v>1349</v>
      </c>
      <c r="C98" s="252" t="s">
        <v>1107</v>
      </c>
      <c r="D98" s="252" t="s">
        <v>1205</v>
      </c>
      <c r="E98" s="472" t="s">
        <v>1222</v>
      </c>
      <c r="F98" s="284" t="s">
        <v>983</v>
      </c>
      <c r="G98" s="122">
        <f t="shared" si="5"/>
        <v>2</v>
      </c>
      <c r="H98" s="284">
        <v>2026</v>
      </c>
      <c r="I98" s="284">
        <v>15</v>
      </c>
      <c r="J98" s="415">
        <f>Costs!P96</f>
        <v>175587.75</v>
      </c>
      <c r="K98" s="419">
        <f t="array" ref="K98">IF(_xlfn.SWITCH(TRUE,COLUMN()-COLUMN($J$5)-$G98&lt;0,FALSE,MOD(COLUMN()-COLUMN($J$5)-$G98,$I98)=0,TRUE,FALSE),$J98*K$2,0)</f>
        <v>0</v>
      </c>
      <c r="L98" s="126">
        <f t="array" ref="L98">IF(_xlfn.SWITCH(TRUE,COLUMN()-COLUMN($J$5)-$G98&lt;0,FALSE,MOD(COLUMN()-COLUMN($J$5)-$G98,$I98)=0,TRUE,FALSE),$J98*L$2,0)</f>
        <v>187185.32088749998</v>
      </c>
      <c r="M98" s="126">
        <f t="array" ref="M98">IF(_xlfn.SWITCH(TRUE,COLUMN()-COLUMN($J$5)-$G98&lt;0,FALSE,MOD(COLUMN()-COLUMN($J$5)-$G98,$I98)=0,TRUE,FALSE),$J98*M$2,0)</f>
        <v>0</v>
      </c>
      <c r="N98" s="126">
        <f t="array" ref="N98">IF(_xlfn.SWITCH(TRUE,COLUMN()-COLUMN($J$5)-$G98&lt;0,FALSE,MOD(COLUMN()-COLUMN($J$5)-$G98,$I98)=0,TRUE,FALSE),$J98*N$2,0)</f>
        <v>0</v>
      </c>
      <c r="O98" s="126">
        <f t="array" ref="O98">IF(_xlfn.SWITCH(TRUE,COLUMN()-COLUMN($J$5)-$G98&lt;0,FALSE,MOD(COLUMN()-COLUMN($J$5)-$G98,$I98)=0,TRUE,FALSE),$J98*O$2,0)</f>
        <v>0</v>
      </c>
      <c r="P98" s="126">
        <f t="array" ref="P98">IF(_xlfn.SWITCH(TRUE,COLUMN()-COLUMN($J$5)-$G98&lt;0,FALSE,MOD(COLUMN()-COLUMN($J$5)-$G98,$I98)=0,TRUE,FALSE),$J98*P$2,0)</f>
        <v>0</v>
      </c>
      <c r="Q98" s="126">
        <f t="array" ref="Q98">IF(_xlfn.SWITCH(TRUE,COLUMN()-COLUMN($J$5)-$G98&lt;0,FALSE,MOD(COLUMN()-COLUMN($J$5)-$G98,$I98)=0,TRUE,FALSE),$J98*Q$2,0)</f>
        <v>0</v>
      </c>
      <c r="R98" s="126">
        <f t="array" ref="R98">IF(_xlfn.SWITCH(TRUE,COLUMN()-COLUMN($J$5)-$G98&lt;0,FALSE,MOD(COLUMN()-COLUMN($J$5)-$G98,$I98)=0,TRUE,FALSE),$J98*R$2,0)</f>
        <v>0</v>
      </c>
      <c r="S98" s="126">
        <f t="array" ref="S98">IF(_xlfn.SWITCH(TRUE,COLUMN()-COLUMN($J$5)-$G98&lt;0,FALSE,MOD(COLUMN()-COLUMN($J$5)-$G98,$I98)=0,TRUE,FALSE),$J98*S$2,0)</f>
        <v>0</v>
      </c>
      <c r="T98" s="126">
        <f t="array" ref="T98">IF(_xlfn.SWITCH(TRUE,COLUMN()-COLUMN($J$5)-$G98&lt;0,FALSE,MOD(COLUMN()-COLUMN($J$5)-$G98,$I98)=0,TRUE,FALSE),$J98*T$2,0)</f>
        <v>0</v>
      </c>
      <c r="U98" s="126">
        <f t="array" ref="U98">IF(_xlfn.SWITCH(TRUE,COLUMN()-COLUMN($J$5)-$G98&lt;0,FALSE,MOD(COLUMN()-COLUMN($J$5)-$G98,$I98)=0,TRUE,FALSE),$J98*U$2,0)</f>
        <v>0</v>
      </c>
      <c r="V98" s="126">
        <f t="array" ref="V98">IF(_xlfn.SWITCH(TRUE,COLUMN()-COLUMN($J$5)-$G98&lt;0,FALSE,MOD(COLUMN()-COLUMN($J$5)-$G98,$I98)=0,TRUE,FALSE),$J98*V$2,0)</f>
        <v>0</v>
      </c>
      <c r="W98" s="126">
        <f t="array" ref="W98">IF(_xlfn.SWITCH(TRUE,COLUMN()-COLUMN($J$5)-$G98&lt;0,FALSE,MOD(COLUMN()-COLUMN($J$5)-$G98,$I98)=0,TRUE,FALSE),$J98*W$2,0)</f>
        <v>0</v>
      </c>
      <c r="X98" s="126">
        <f t="array" ref="X98">IF(_xlfn.SWITCH(TRUE,COLUMN()-COLUMN($J$5)-$G98&lt;0,FALSE,MOD(COLUMN()-COLUMN($J$5)-$G98,$I98)=0,TRUE,FALSE),$J98*X$2,0)</f>
        <v>0</v>
      </c>
      <c r="Y98" s="126">
        <f t="array" ref="Y98">IF(_xlfn.SWITCH(TRUE,COLUMN()-COLUMN($J$5)-$G98&lt;0,FALSE,MOD(COLUMN()-COLUMN($J$5)-$G98,$I98)=0,TRUE,FALSE),$J98*Y$2,0)</f>
        <v>0</v>
      </c>
      <c r="Z98" s="126">
        <f t="array" ref="Z98">IF(_xlfn.SWITCH(TRUE,COLUMN()-COLUMN($J$5)-$G98&lt;0,FALSE,MOD(COLUMN()-COLUMN($J$5)-$G98,$I98)=0,TRUE,FALSE),$J98*Z$2,0)</f>
        <v>0</v>
      </c>
      <c r="AA98" s="126">
        <f t="array" ref="AA98">IF(_xlfn.SWITCH(TRUE,COLUMN()-COLUMN($J$5)-$G98&lt;0,FALSE,MOD(COLUMN()-COLUMN($J$5)-$G98,$I98)=0,TRUE,FALSE),$J98*AA$2,0)</f>
        <v>291628.63080868358</v>
      </c>
      <c r="AB98" s="126">
        <f t="array" ref="AB98">IF(_xlfn.SWITCH(TRUE,COLUMN()-COLUMN($J$5)-$G98&lt;0,FALSE,MOD(COLUMN()-COLUMN($J$5)-$G98,$I98)=0,TRUE,FALSE),$J98*AB$2,0)</f>
        <v>0</v>
      </c>
      <c r="AC98" s="126">
        <f t="array" ref="AC98">IF(_xlfn.SWITCH(TRUE,COLUMN()-COLUMN($J$5)-$G98&lt;0,FALSE,MOD(COLUMN()-COLUMN($J$5)-$G98,$I98)=0,TRUE,FALSE),$J98*AC$2,0)</f>
        <v>0</v>
      </c>
      <c r="AD98" s="126">
        <f t="array" ref="AD98">IF(_xlfn.SWITCH(TRUE,COLUMN()-COLUMN($J$5)-$G98&lt;0,FALSE,MOD(COLUMN()-COLUMN($J$5)-$G98,$I98)=0,TRUE,FALSE),$J98*AD$2,0)</f>
        <v>0</v>
      </c>
      <c r="AE98" s="127">
        <f t="shared" si="6"/>
        <v>478813.95169618353</v>
      </c>
    </row>
    <row r="99" spans="1:31" s="128" customFormat="1" ht="15" outlineLevel="2">
      <c r="A99" s="122" t="s">
        <v>943</v>
      </c>
      <c r="B99" s="471" t="s">
        <v>1350</v>
      </c>
      <c r="C99" s="252" t="s">
        <v>1107</v>
      </c>
      <c r="D99" s="252" t="s">
        <v>1205</v>
      </c>
      <c r="E99" s="473" t="s">
        <v>1223</v>
      </c>
      <c r="F99" s="284" t="s">
        <v>983</v>
      </c>
      <c r="G99" s="122">
        <f t="shared" si="5"/>
        <v>2</v>
      </c>
      <c r="H99" s="284">
        <v>2026</v>
      </c>
      <c r="I99" s="284">
        <v>15</v>
      </c>
      <c r="J99" s="415">
        <f>Costs!P97</f>
        <v>709737.1875</v>
      </c>
      <c r="K99" s="419">
        <f t="array" ref="K99">IF(_xlfn.SWITCH(TRUE,COLUMN()-COLUMN($J$5)-$G99&lt;0,FALSE,MOD(COLUMN()-COLUMN($J$5)-$G99,$I99)=0,TRUE,FALSE),$J99*K$2,0)</f>
        <v>0</v>
      </c>
      <c r="L99" s="126">
        <f t="array" ref="L99">IF(_xlfn.SWITCH(TRUE,COLUMN()-COLUMN($J$5)-$G99&lt;0,FALSE,MOD(COLUMN()-COLUMN($J$5)-$G99,$I99)=0,TRUE,FALSE),$J99*L$2,0)</f>
        <v>756615.32873437495</v>
      </c>
      <c r="M99" s="126">
        <f t="array" ref="M99">IF(_xlfn.SWITCH(TRUE,COLUMN()-COLUMN($J$5)-$G99&lt;0,FALSE,MOD(COLUMN()-COLUMN($J$5)-$G99,$I99)=0,TRUE,FALSE),$J99*M$2,0)</f>
        <v>0</v>
      </c>
      <c r="N99" s="126">
        <f t="array" ref="N99">IF(_xlfn.SWITCH(TRUE,COLUMN()-COLUMN($J$5)-$G99&lt;0,FALSE,MOD(COLUMN()-COLUMN($J$5)-$G99,$I99)=0,TRUE,FALSE),$J99*N$2,0)</f>
        <v>0</v>
      </c>
      <c r="O99" s="126">
        <f t="array" ref="O99">IF(_xlfn.SWITCH(TRUE,COLUMN()-COLUMN($J$5)-$G99&lt;0,FALSE,MOD(COLUMN()-COLUMN($J$5)-$G99,$I99)=0,TRUE,FALSE),$J99*O$2,0)</f>
        <v>0</v>
      </c>
      <c r="P99" s="126">
        <f t="array" ref="P99">IF(_xlfn.SWITCH(TRUE,COLUMN()-COLUMN($J$5)-$G99&lt;0,FALSE,MOD(COLUMN()-COLUMN($J$5)-$G99,$I99)=0,TRUE,FALSE),$J99*P$2,0)</f>
        <v>0</v>
      </c>
      <c r="Q99" s="126">
        <f t="array" ref="Q99">IF(_xlfn.SWITCH(TRUE,COLUMN()-COLUMN($J$5)-$G99&lt;0,FALSE,MOD(COLUMN()-COLUMN($J$5)-$G99,$I99)=0,TRUE,FALSE),$J99*Q$2,0)</f>
        <v>0</v>
      </c>
      <c r="R99" s="126">
        <f t="array" ref="R99">IF(_xlfn.SWITCH(TRUE,COLUMN()-COLUMN($J$5)-$G99&lt;0,FALSE,MOD(COLUMN()-COLUMN($J$5)-$G99,$I99)=0,TRUE,FALSE),$J99*R$2,0)</f>
        <v>0</v>
      </c>
      <c r="S99" s="126">
        <f t="array" ref="S99">IF(_xlfn.SWITCH(TRUE,COLUMN()-COLUMN($J$5)-$G99&lt;0,FALSE,MOD(COLUMN()-COLUMN($J$5)-$G99,$I99)=0,TRUE,FALSE),$J99*S$2,0)</f>
        <v>0</v>
      </c>
      <c r="T99" s="126">
        <f t="array" ref="T99">IF(_xlfn.SWITCH(TRUE,COLUMN()-COLUMN($J$5)-$G99&lt;0,FALSE,MOD(COLUMN()-COLUMN($J$5)-$G99,$I99)=0,TRUE,FALSE),$J99*T$2,0)</f>
        <v>0</v>
      </c>
      <c r="U99" s="126">
        <f t="array" ref="U99">IF(_xlfn.SWITCH(TRUE,COLUMN()-COLUMN($J$5)-$G99&lt;0,FALSE,MOD(COLUMN()-COLUMN($J$5)-$G99,$I99)=0,TRUE,FALSE),$J99*U$2,0)</f>
        <v>0</v>
      </c>
      <c r="V99" s="126">
        <f t="array" ref="V99">IF(_xlfn.SWITCH(TRUE,COLUMN()-COLUMN($J$5)-$G99&lt;0,FALSE,MOD(COLUMN()-COLUMN($J$5)-$G99,$I99)=0,TRUE,FALSE),$J99*V$2,0)</f>
        <v>0</v>
      </c>
      <c r="W99" s="126">
        <f t="array" ref="W99">IF(_xlfn.SWITCH(TRUE,COLUMN()-COLUMN($J$5)-$G99&lt;0,FALSE,MOD(COLUMN()-COLUMN($J$5)-$G99,$I99)=0,TRUE,FALSE),$J99*W$2,0)</f>
        <v>0</v>
      </c>
      <c r="X99" s="126">
        <f t="array" ref="X99">IF(_xlfn.SWITCH(TRUE,COLUMN()-COLUMN($J$5)-$G99&lt;0,FALSE,MOD(COLUMN()-COLUMN($J$5)-$G99,$I99)=0,TRUE,FALSE),$J99*X$2,0)</f>
        <v>0</v>
      </c>
      <c r="Y99" s="126">
        <f t="array" ref="Y99">IF(_xlfn.SWITCH(TRUE,COLUMN()-COLUMN($J$5)-$G99&lt;0,FALSE,MOD(COLUMN()-COLUMN($J$5)-$G99,$I99)=0,TRUE,FALSE),$J99*Y$2,0)</f>
        <v>0</v>
      </c>
      <c r="Z99" s="126">
        <f t="array" ref="Z99">IF(_xlfn.SWITCH(TRUE,COLUMN()-COLUMN($J$5)-$G99&lt;0,FALSE,MOD(COLUMN()-COLUMN($J$5)-$G99,$I99)=0,TRUE,FALSE),$J99*Z$2,0)</f>
        <v>0</v>
      </c>
      <c r="AA99" s="126">
        <f t="array" ref="AA99">IF(_xlfn.SWITCH(TRUE,COLUMN()-COLUMN($J$5)-$G99&lt;0,FALSE,MOD(COLUMN()-COLUMN($J$5)-$G99,$I99)=0,TRUE,FALSE),$J99*AA$2,0)</f>
        <v>1178782.0290688328</v>
      </c>
      <c r="AB99" s="126">
        <f t="array" ref="AB99">IF(_xlfn.SWITCH(TRUE,COLUMN()-COLUMN($J$5)-$G99&lt;0,FALSE,MOD(COLUMN()-COLUMN($J$5)-$G99,$I99)=0,TRUE,FALSE),$J99*AB$2,0)</f>
        <v>0</v>
      </c>
      <c r="AC99" s="126">
        <f t="array" ref="AC99">IF(_xlfn.SWITCH(TRUE,COLUMN()-COLUMN($J$5)-$G99&lt;0,FALSE,MOD(COLUMN()-COLUMN($J$5)-$G99,$I99)=0,TRUE,FALSE),$J99*AC$2,0)</f>
        <v>0</v>
      </c>
      <c r="AD99" s="126">
        <f t="array" ref="AD99">IF(_xlfn.SWITCH(TRUE,COLUMN()-COLUMN($J$5)-$G99&lt;0,FALSE,MOD(COLUMN()-COLUMN($J$5)-$G99,$I99)=0,TRUE,FALSE),$J99*AD$2,0)</f>
        <v>0</v>
      </c>
      <c r="AE99" s="127">
        <f t="shared" si="6"/>
        <v>1935397.3578032078</v>
      </c>
    </row>
    <row r="100" spans="1:31" s="128" customFormat="1" ht="15" outlineLevel="2">
      <c r="A100" s="122" t="s">
        <v>943</v>
      </c>
      <c r="B100" s="471" t="s">
        <v>1351</v>
      </c>
      <c r="C100" s="252" t="s">
        <v>1107</v>
      </c>
      <c r="D100" s="252" t="s">
        <v>1130</v>
      </c>
      <c r="E100" s="472" t="s">
        <v>1224</v>
      </c>
      <c r="F100" s="284" t="s">
        <v>983</v>
      </c>
      <c r="G100" s="122">
        <f t="shared" si="5"/>
        <v>2</v>
      </c>
      <c r="H100" s="284">
        <v>2026</v>
      </c>
      <c r="I100" s="284">
        <v>15</v>
      </c>
      <c r="J100" s="415">
        <f>Costs!P98</f>
        <v>13500</v>
      </c>
      <c r="K100" s="419">
        <f t="array" ref="K100">IF(_xlfn.SWITCH(TRUE,COLUMN()-COLUMN($J$5)-$G100&lt;0,FALSE,MOD(COLUMN()-COLUMN($J$5)-$G100,$I100)=0,TRUE,FALSE),$J100*K$2,0)</f>
        <v>0</v>
      </c>
      <c r="L100" s="126">
        <f t="array" ref="L100">IF(_xlfn.SWITCH(TRUE,COLUMN()-COLUMN($J$5)-$G100&lt;0,FALSE,MOD(COLUMN()-COLUMN($J$5)-$G100,$I100)=0,TRUE,FALSE),$J100*L$2,0)</f>
        <v>14391.674999999999</v>
      </c>
      <c r="M100" s="126">
        <f t="array" ref="M100">IF(_xlfn.SWITCH(TRUE,COLUMN()-COLUMN($J$5)-$G100&lt;0,FALSE,MOD(COLUMN()-COLUMN($J$5)-$G100,$I100)=0,TRUE,FALSE),$J100*M$2,0)</f>
        <v>0</v>
      </c>
      <c r="N100" s="126">
        <f t="array" ref="N100">IF(_xlfn.SWITCH(TRUE,COLUMN()-COLUMN($J$5)-$G100&lt;0,FALSE,MOD(COLUMN()-COLUMN($J$5)-$G100,$I100)=0,TRUE,FALSE),$J100*N$2,0)</f>
        <v>0</v>
      </c>
      <c r="O100" s="126">
        <f t="array" ref="O100">IF(_xlfn.SWITCH(TRUE,COLUMN()-COLUMN($J$5)-$G100&lt;0,FALSE,MOD(COLUMN()-COLUMN($J$5)-$G100,$I100)=0,TRUE,FALSE),$J100*O$2,0)</f>
        <v>0</v>
      </c>
      <c r="P100" s="126">
        <f t="array" ref="P100">IF(_xlfn.SWITCH(TRUE,COLUMN()-COLUMN($J$5)-$G100&lt;0,FALSE,MOD(COLUMN()-COLUMN($J$5)-$G100,$I100)=0,TRUE,FALSE),$J100*P$2,0)</f>
        <v>0</v>
      </c>
      <c r="Q100" s="126">
        <f t="array" ref="Q100">IF(_xlfn.SWITCH(TRUE,COLUMN()-COLUMN($J$5)-$G100&lt;0,FALSE,MOD(COLUMN()-COLUMN($J$5)-$G100,$I100)=0,TRUE,FALSE),$J100*Q$2,0)</f>
        <v>0</v>
      </c>
      <c r="R100" s="126">
        <f t="array" ref="R100">IF(_xlfn.SWITCH(TRUE,COLUMN()-COLUMN($J$5)-$G100&lt;0,FALSE,MOD(COLUMN()-COLUMN($J$5)-$G100,$I100)=0,TRUE,FALSE),$J100*R$2,0)</f>
        <v>0</v>
      </c>
      <c r="S100" s="126">
        <f t="array" ref="S100">IF(_xlfn.SWITCH(TRUE,COLUMN()-COLUMN($J$5)-$G100&lt;0,FALSE,MOD(COLUMN()-COLUMN($J$5)-$G100,$I100)=0,TRUE,FALSE),$J100*S$2,0)</f>
        <v>0</v>
      </c>
      <c r="T100" s="126">
        <f t="array" ref="T100">IF(_xlfn.SWITCH(TRUE,COLUMN()-COLUMN($J$5)-$G100&lt;0,FALSE,MOD(COLUMN()-COLUMN($J$5)-$G100,$I100)=0,TRUE,FALSE),$J100*T$2,0)</f>
        <v>0</v>
      </c>
      <c r="U100" s="126">
        <f t="array" ref="U100">IF(_xlfn.SWITCH(TRUE,COLUMN()-COLUMN($J$5)-$G100&lt;0,FALSE,MOD(COLUMN()-COLUMN($J$5)-$G100,$I100)=0,TRUE,FALSE),$J100*U$2,0)</f>
        <v>0</v>
      </c>
      <c r="V100" s="126">
        <f t="array" ref="V100">IF(_xlfn.SWITCH(TRUE,COLUMN()-COLUMN($J$5)-$G100&lt;0,FALSE,MOD(COLUMN()-COLUMN($J$5)-$G100,$I100)=0,TRUE,FALSE),$J100*V$2,0)</f>
        <v>0</v>
      </c>
      <c r="W100" s="126">
        <f t="array" ref="W100">IF(_xlfn.SWITCH(TRUE,COLUMN()-COLUMN($J$5)-$G100&lt;0,FALSE,MOD(COLUMN()-COLUMN($J$5)-$G100,$I100)=0,TRUE,FALSE),$J100*W$2,0)</f>
        <v>0</v>
      </c>
      <c r="X100" s="126">
        <f t="array" ref="X100">IF(_xlfn.SWITCH(TRUE,COLUMN()-COLUMN($J$5)-$G100&lt;0,FALSE,MOD(COLUMN()-COLUMN($J$5)-$G100,$I100)=0,TRUE,FALSE),$J100*X$2,0)</f>
        <v>0</v>
      </c>
      <c r="Y100" s="126">
        <f t="array" ref="Y100">IF(_xlfn.SWITCH(TRUE,COLUMN()-COLUMN($J$5)-$G100&lt;0,FALSE,MOD(COLUMN()-COLUMN($J$5)-$G100,$I100)=0,TRUE,FALSE),$J100*Y$2,0)</f>
        <v>0</v>
      </c>
      <c r="Z100" s="126">
        <f t="array" ref="Z100">IF(_xlfn.SWITCH(TRUE,COLUMN()-COLUMN($J$5)-$G100&lt;0,FALSE,MOD(COLUMN()-COLUMN($J$5)-$G100,$I100)=0,TRUE,FALSE),$J100*Z$2,0)</f>
        <v>0</v>
      </c>
      <c r="AA100" s="126">
        <f t="array" ref="AA100">IF(_xlfn.SWITCH(TRUE,COLUMN()-COLUMN($J$5)-$G100&lt;0,FALSE,MOD(COLUMN()-COLUMN($J$5)-$G100,$I100)=0,TRUE,FALSE),$J100*AA$2,0)</f>
        <v>22421.760720307815</v>
      </c>
      <c r="AB100" s="126">
        <f t="array" ref="AB100">IF(_xlfn.SWITCH(TRUE,COLUMN()-COLUMN($J$5)-$G100&lt;0,FALSE,MOD(COLUMN()-COLUMN($J$5)-$G100,$I100)=0,TRUE,FALSE),$J100*AB$2,0)</f>
        <v>0</v>
      </c>
      <c r="AC100" s="126">
        <f t="array" ref="AC100">IF(_xlfn.SWITCH(TRUE,COLUMN()-COLUMN($J$5)-$G100&lt;0,FALSE,MOD(COLUMN()-COLUMN($J$5)-$G100,$I100)=0,TRUE,FALSE),$J100*AC$2,0)</f>
        <v>0</v>
      </c>
      <c r="AD100" s="126">
        <f t="array" ref="AD100">IF(_xlfn.SWITCH(TRUE,COLUMN()-COLUMN($J$5)-$G100&lt;0,FALSE,MOD(COLUMN()-COLUMN($J$5)-$G100,$I100)=0,TRUE,FALSE),$J100*AD$2,0)</f>
        <v>0</v>
      </c>
      <c r="AE100" s="127">
        <f t="shared" si="6"/>
        <v>36813.435720307811</v>
      </c>
    </row>
    <row r="101" spans="1:31" s="128" customFormat="1" ht="15" outlineLevel="2">
      <c r="A101" s="122" t="s">
        <v>943</v>
      </c>
      <c r="B101" s="471" t="s">
        <v>1352</v>
      </c>
      <c r="C101" s="252" t="s">
        <v>1107</v>
      </c>
      <c r="D101" s="252" t="s">
        <v>1130</v>
      </c>
      <c r="E101" s="472" t="s">
        <v>1224</v>
      </c>
      <c r="F101" s="284" t="s">
        <v>983</v>
      </c>
      <c r="G101" s="122">
        <f t="shared" si="5"/>
        <v>2</v>
      </c>
      <c r="H101" s="284">
        <v>2026</v>
      </c>
      <c r="I101" s="284">
        <v>15</v>
      </c>
      <c r="J101" s="415">
        <f>Costs!P99</f>
        <v>45022.5</v>
      </c>
      <c r="K101" s="419">
        <f t="array" ref="K101">IF(_xlfn.SWITCH(TRUE,COLUMN()-COLUMN($J$5)-$G101&lt;0,FALSE,MOD(COLUMN()-COLUMN($J$5)-$G101,$I101)=0,TRUE,FALSE),$J101*K$2,0)</f>
        <v>0</v>
      </c>
      <c r="L101" s="126">
        <f t="array" ref="L101">IF(_xlfn.SWITCH(TRUE,COLUMN()-COLUMN($J$5)-$G101&lt;0,FALSE,MOD(COLUMN()-COLUMN($J$5)-$G101,$I101)=0,TRUE,FALSE),$J101*L$2,0)</f>
        <v>47996.236124999996</v>
      </c>
      <c r="M101" s="126">
        <f t="array" ref="M101">IF(_xlfn.SWITCH(TRUE,COLUMN()-COLUMN($J$5)-$G101&lt;0,FALSE,MOD(COLUMN()-COLUMN($J$5)-$G101,$I101)=0,TRUE,FALSE),$J101*M$2,0)</f>
        <v>0</v>
      </c>
      <c r="N101" s="126">
        <f t="array" ref="N101">IF(_xlfn.SWITCH(TRUE,COLUMN()-COLUMN($J$5)-$G101&lt;0,FALSE,MOD(COLUMN()-COLUMN($J$5)-$G101,$I101)=0,TRUE,FALSE),$J101*N$2,0)</f>
        <v>0</v>
      </c>
      <c r="O101" s="126">
        <f t="array" ref="O101">IF(_xlfn.SWITCH(TRUE,COLUMN()-COLUMN($J$5)-$G101&lt;0,FALSE,MOD(COLUMN()-COLUMN($J$5)-$G101,$I101)=0,TRUE,FALSE),$J101*O$2,0)</f>
        <v>0</v>
      </c>
      <c r="P101" s="126">
        <f t="array" ref="P101">IF(_xlfn.SWITCH(TRUE,COLUMN()-COLUMN($J$5)-$G101&lt;0,FALSE,MOD(COLUMN()-COLUMN($J$5)-$G101,$I101)=0,TRUE,FALSE),$J101*P$2,0)</f>
        <v>0</v>
      </c>
      <c r="Q101" s="126">
        <f t="array" ref="Q101">IF(_xlfn.SWITCH(TRUE,COLUMN()-COLUMN($J$5)-$G101&lt;0,FALSE,MOD(COLUMN()-COLUMN($J$5)-$G101,$I101)=0,TRUE,FALSE),$J101*Q$2,0)</f>
        <v>0</v>
      </c>
      <c r="R101" s="126">
        <f t="array" ref="R101">IF(_xlfn.SWITCH(TRUE,COLUMN()-COLUMN($J$5)-$G101&lt;0,FALSE,MOD(COLUMN()-COLUMN($J$5)-$G101,$I101)=0,TRUE,FALSE),$J101*R$2,0)</f>
        <v>0</v>
      </c>
      <c r="S101" s="126">
        <f t="array" ref="S101">IF(_xlfn.SWITCH(TRUE,COLUMN()-COLUMN($J$5)-$G101&lt;0,FALSE,MOD(COLUMN()-COLUMN($J$5)-$G101,$I101)=0,TRUE,FALSE),$J101*S$2,0)</f>
        <v>0</v>
      </c>
      <c r="T101" s="126">
        <f t="array" ref="T101">IF(_xlfn.SWITCH(TRUE,COLUMN()-COLUMN($J$5)-$G101&lt;0,FALSE,MOD(COLUMN()-COLUMN($J$5)-$G101,$I101)=0,TRUE,FALSE),$J101*T$2,0)</f>
        <v>0</v>
      </c>
      <c r="U101" s="126">
        <f t="array" ref="U101">IF(_xlfn.SWITCH(TRUE,COLUMN()-COLUMN($J$5)-$G101&lt;0,FALSE,MOD(COLUMN()-COLUMN($J$5)-$G101,$I101)=0,TRUE,FALSE),$J101*U$2,0)</f>
        <v>0</v>
      </c>
      <c r="V101" s="126">
        <f t="array" ref="V101">IF(_xlfn.SWITCH(TRUE,COLUMN()-COLUMN($J$5)-$G101&lt;0,FALSE,MOD(COLUMN()-COLUMN($J$5)-$G101,$I101)=0,TRUE,FALSE),$J101*V$2,0)</f>
        <v>0</v>
      </c>
      <c r="W101" s="126">
        <f t="array" ref="W101">IF(_xlfn.SWITCH(TRUE,COLUMN()-COLUMN($J$5)-$G101&lt;0,FALSE,MOD(COLUMN()-COLUMN($J$5)-$G101,$I101)=0,TRUE,FALSE),$J101*W$2,0)</f>
        <v>0</v>
      </c>
      <c r="X101" s="126">
        <f t="array" ref="X101">IF(_xlfn.SWITCH(TRUE,COLUMN()-COLUMN($J$5)-$G101&lt;0,FALSE,MOD(COLUMN()-COLUMN($J$5)-$G101,$I101)=0,TRUE,FALSE),$J101*X$2,0)</f>
        <v>0</v>
      </c>
      <c r="Y101" s="126">
        <f t="array" ref="Y101">IF(_xlfn.SWITCH(TRUE,COLUMN()-COLUMN($J$5)-$G101&lt;0,FALSE,MOD(COLUMN()-COLUMN($J$5)-$G101,$I101)=0,TRUE,FALSE),$J101*Y$2,0)</f>
        <v>0</v>
      </c>
      <c r="Z101" s="126">
        <f t="array" ref="Z101">IF(_xlfn.SWITCH(TRUE,COLUMN()-COLUMN($J$5)-$G101&lt;0,FALSE,MOD(COLUMN()-COLUMN($J$5)-$G101,$I101)=0,TRUE,FALSE),$J101*Z$2,0)</f>
        <v>0</v>
      </c>
      <c r="AA101" s="126">
        <f t="array" ref="AA101">IF(_xlfn.SWITCH(TRUE,COLUMN()-COLUMN($J$5)-$G101&lt;0,FALSE,MOD(COLUMN()-COLUMN($J$5)-$G101,$I101)=0,TRUE,FALSE),$J101*AA$2,0)</f>
        <v>74776.57200222656</v>
      </c>
      <c r="AB101" s="126">
        <f t="array" ref="AB101">IF(_xlfn.SWITCH(TRUE,COLUMN()-COLUMN($J$5)-$G101&lt;0,FALSE,MOD(COLUMN()-COLUMN($J$5)-$G101,$I101)=0,TRUE,FALSE),$J101*AB$2,0)</f>
        <v>0</v>
      </c>
      <c r="AC101" s="126">
        <f t="array" ref="AC101">IF(_xlfn.SWITCH(TRUE,COLUMN()-COLUMN($J$5)-$G101&lt;0,FALSE,MOD(COLUMN()-COLUMN($J$5)-$G101,$I101)=0,TRUE,FALSE),$J101*AC$2,0)</f>
        <v>0</v>
      </c>
      <c r="AD101" s="126">
        <f t="array" ref="AD101">IF(_xlfn.SWITCH(TRUE,COLUMN()-COLUMN($J$5)-$G101&lt;0,FALSE,MOD(COLUMN()-COLUMN($J$5)-$G101,$I101)=0,TRUE,FALSE),$J101*AD$2,0)</f>
        <v>0</v>
      </c>
      <c r="AE101" s="127">
        <f t="shared" si="6"/>
        <v>122772.80812722656</v>
      </c>
    </row>
    <row r="102" spans="1:31" s="128" customFormat="1" ht="30" outlineLevel="2">
      <c r="A102" s="122" t="s">
        <v>943</v>
      </c>
      <c r="B102" s="283" t="s">
        <v>1095</v>
      </c>
      <c r="C102" s="252" t="s">
        <v>1107</v>
      </c>
      <c r="D102" s="252" t="s">
        <v>1113</v>
      </c>
      <c r="E102" s="474" t="s">
        <v>1225</v>
      </c>
      <c r="F102" s="284" t="s">
        <v>983</v>
      </c>
      <c r="G102" s="122">
        <f t="shared" si="5"/>
        <v>2</v>
      </c>
      <c r="H102" s="284">
        <v>2026</v>
      </c>
      <c r="I102" s="284">
        <v>15</v>
      </c>
      <c r="J102" s="415">
        <f>Costs!P100</f>
        <v>270000</v>
      </c>
      <c r="K102" s="419">
        <f t="array" ref="K102">IF(_xlfn.SWITCH(TRUE,COLUMN()-COLUMN($J$5)-$G102&lt;0,FALSE,MOD(COLUMN()-COLUMN($J$5)-$G102,$I102)=0,TRUE,FALSE),$J102*K$2,0)</f>
        <v>0</v>
      </c>
      <c r="L102" s="126">
        <f t="array" ref="L102">IF(_xlfn.SWITCH(TRUE,COLUMN()-COLUMN($J$5)-$G102&lt;0,FALSE,MOD(COLUMN()-COLUMN($J$5)-$G102,$I102)=0,TRUE,FALSE),$J102*L$2,0)</f>
        <v>287833.5</v>
      </c>
      <c r="M102" s="126">
        <f t="array" ref="M102">IF(_xlfn.SWITCH(TRUE,COLUMN()-COLUMN($J$5)-$G102&lt;0,FALSE,MOD(COLUMN()-COLUMN($J$5)-$G102,$I102)=0,TRUE,FALSE),$J102*M$2,0)</f>
        <v>0</v>
      </c>
      <c r="N102" s="126">
        <f t="array" ref="N102">IF(_xlfn.SWITCH(TRUE,COLUMN()-COLUMN($J$5)-$G102&lt;0,FALSE,MOD(COLUMN()-COLUMN($J$5)-$G102,$I102)=0,TRUE,FALSE),$J102*N$2,0)</f>
        <v>0</v>
      </c>
      <c r="O102" s="126">
        <f t="array" ref="O102">IF(_xlfn.SWITCH(TRUE,COLUMN()-COLUMN($J$5)-$G102&lt;0,FALSE,MOD(COLUMN()-COLUMN($J$5)-$G102,$I102)=0,TRUE,FALSE),$J102*O$2,0)</f>
        <v>0</v>
      </c>
      <c r="P102" s="126">
        <f t="array" ref="P102">IF(_xlfn.SWITCH(TRUE,COLUMN()-COLUMN($J$5)-$G102&lt;0,FALSE,MOD(COLUMN()-COLUMN($J$5)-$G102,$I102)=0,TRUE,FALSE),$J102*P$2,0)</f>
        <v>0</v>
      </c>
      <c r="Q102" s="126">
        <f t="array" ref="Q102">IF(_xlfn.SWITCH(TRUE,COLUMN()-COLUMN($J$5)-$G102&lt;0,FALSE,MOD(COLUMN()-COLUMN($J$5)-$G102,$I102)=0,TRUE,FALSE),$J102*Q$2,0)</f>
        <v>0</v>
      </c>
      <c r="R102" s="126">
        <f t="array" ref="R102">IF(_xlfn.SWITCH(TRUE,COLUMN()-COLUMN($J$5)-$G102&lt;0,FALSE,MOD(COLUMN()-COLUMN($J$5)-$G102,$I102)=0,TRUE,FALSE),$J102*R$2,0)</f>
        <v>0</v>
      </c>
      <c r="S102" s="126">
        <f t="array" ref="S102">IF(_xlfn.SWITCH(TRUE,COLUMN()-COLUMN($J$5)-$G102&lt;0,FALSE,MOD(COLUMN()-COLUMN($J$5)-$G102,$I102)=0,TRUE,FALSE),$J102*S$2,0)</f>
        <v>0</v>
      </c>
      <c r="T102" s="126">
        <f t="array" ref="T102">IF(_xlfn.SWITCH(TRUE,COLUMN()-COLUMN($J$5)-$G102&lt;0,FALSE,MOD(COLUMN()-COLUMN($J$5)-$G102,$I102)=0,TRUE,FALSE),$J102*T$2,0)</f>
        <v>0</v>
      </c>
      <c r="U102" s="126">
        <f t="array" ref="U102">IF(_xlfn.SWITCH(TRUE,COLUMN()-COLUMN($J$5)-$G102&lt;0,FALSE,MOD(COLUMN()-COLUMN($J$5)-$G102,$I102)=0,TRUE,FALSE),$J102*U$2,0)</f>
        <v>0</v>
      </c>
      <c r="V102" s="126">
        <f t="array" ref="V102">IF(_xlfn.SWITCH(TRUE,COLUMN()-COLUMN($J$5)-$G102&lt;0,FALSE,MOD(COLUMN()-COLUMN($J$5)-$G102,$I102)=0,TRUE,FALSE),$J102*V$2,0)</f>
        <v>0</v>
      </c>
      <c r="W102" s="126">
        <f t="array" ref="W102">IF(_xlfn.SWITCH(TRUE,COLUMN()-COLUMN($J$5)-$G102&lt;0,FALSE,MOD(COLUMN()-COLUMN($J$5)-$G102,$I102)=0,TRUE,FALSE),$J102*W$2,0)</f>
        <v>0</v>
      </c>
      <c r="X102" s="126">
        <f t="array" ref="X102">IF(_xlfn.SWITCH(TRUE,COLUMN()-COLUMN($J$5)-$G102&lt;0,FALSE,MOD(COLUMN()-COLUMN($J$5)-$G102,$I102)=0,TRUE,FALSE),$J102*X$2,0)</f>
        <v>0</v>
      </c>
      <c r="Y102" s="126">
        <f t="array" ref="Y102">IF(_xlfn.SWITCH(TRUE,COLUMN()-COLUMN($J$5)-$G102&lt;0,FALSE,MOD(COLUMN()-COLUMN($J$5)-$G102,$I102)=0,TRUE,FALSE),$J102*Y$2,0)</f>
        <v>0</v>
      </c>
      <c r="Z102" s="126">
        <f t="array" ref="Z102">IF(_xlfn.SWITCH(TRUE,COLUMN()-COLUMN($J$5)-$G102&lt;0,FALSE,MOD(COLUMN()-COLUMN($J$5)-$G102,$I102)=0,TRUE,FALSE),$J102*Z$2,0)</f>
        <v>0</v>
      </c>
      <c r="AA102" s="126">
        <f t="array" ref="AA102">IF(_xlfn.SWITCH(TRUE,COLUMN()-COLUMN($J$5)-$G102&lt;0,FALSE,MOD(COLUMN()-COLUMN($J$5)-$G102,$I102)=0,TRUE,FALSE),$J102*AA$2,0)</f>
        <v>448435.21440615633</v>
      </c>
      <c r="AB102" s="126">
        <f t="array" ref="AB102">IF(_xlfn.SWITCH(TRUE,COLUMN()-COLUMN($J$5)-$G102&lt;0,FALSE,MOD(COLUMN()-COLUMN($J$5)-$G102,$I102)=0,TRUE,FALSE),$J102*AB$2,0)</f>
        <v>0</v>
      </c>
      <c r="AC102" s="126">
        <f t="array" ref="AC102">IF(_xlfn.SWITCH(TRUE,COLUMN()-COLUMN($J$5)-$G102&lt;0,FALSE,MOD(COLUMN()-COLUMN($J$5)-$G102,$I102)=0,TRUE,FALSE),$J102*AC$2,0)</f>
        <v>0</v>
      </c>
      <c r="AD102" s="126">
        <f t="array" ref="AD102">IF(_xlfn.SWITCH(TRUE,COLUMN()-COLUMN($J$5)-$G102&lt;0,FALSE,MOD(COLUMN()-COLUMN($J$5)-$G102,$I102)=0,TRUE,FALSE),$J102*AD$2,0)</f>
        <v>0</v>
      </c>
      <c r="AE102" s="127">
        <f t="shared" si="6"/>
        <v>736268.71440615633</v>
      </c>
    </row>
    <row r="103" spans="1:31" s="128" customFormat="1" ht="15" outlineLevel="2">
      <c r="A103" s="122" t="s">
        <v>943</v>
      </c>
      <c r="B103" s="471" t="s">
        <v>1353</v>
      </c>
      <c r="C103" s="252" t="s">
        <v>1107</v>
      </c>
      <c r="D103" s="252" t="s">
        <v>1113</v>
      </c>
      <c r="E103" s="472" t="s">
        <v>1226</v>
      </c>
      <c r="F103" s="284" t="s">
        <v>983</v>
      </c>
      <c r="G103" s="122">
        <f t="shared" si="5"/>
        <v>2</v>
      </c>
      <c r="H103" s="284">
        <v>2026</v>
      </c>
      <c r="I103" s="284">
        <v>15</v>
      </c>
      <c r="J103" s="415">
        <f>Costs!P101</f>
        <v>6480</v>
      </c>
      <c r="K103" s="419">
        <f t="array" ref="K103">IF(_xlfn.SWITCH(TRUE,COLUMN()-COLUMN($J$5)-$G103&lt;0,FALSE,MOD(COLUMN()-COLUMN($J$5)-$G103,$I103)=0,TRUE,FALSE),$J103*K$2,0)</f>
        <v>0</v>
      </c>
      <c r="L103" s="126">
        <f t="array" ref="L103">IF(_xlfn.SWITCH(TRUE,COLUMN()-COLUMN($J$5)-$G103&lt;0,FALSE,MOD(COLUMN()-COLUMN($J$5)-$G103,$I103)=0,TRUE,FALSE),$J103*L$2,0)</f>
        <v>6908.0039999999999</v>
      </c>
      <c r="M103" s="126">
        <f t="array" ref="M103">IF(_xlfn.SWITCH(TRUE,COLUMN()-COLUMN($J$5)-$G103&lt;0,FALSE,MOD(COLUMN()-COLUMN($J$5)-$G103,$I103)=0,TRUE,FALSE),$J103*M$2,0)</f>
        <v>0</v>
      </c>
      <c r="N103" s="126">
        <f t="array" ref="N103">IF(_xlfn.SWITCH(TRUE,COLUMN()-COLUMN($J$5)-$G103&lt;0,FALSE,MOD(COLUMN()-COLUMN($J$5)-$G103,$I103)=0,TRUE,FALSE),$J103*N$2,0)</f>
        <v>0</v>
      </c>
      <c r="O103" s="126">
        <f t="array" ref="O103">IF(_xlfn.SWITCH(TRUE,COLUMN()-COLUMN($J$5)-$G103&lt;0,FALSE,MOD(COLUMN()-COLUMN($J$5)-$G103,$I103)=0,TRUE,FALSE),$J103*O$2,0)</f>
        <v>0</v>
      </c>
      <c r="P103" s="126">
        <f t="array" ref="P103">IF(_xlfn.SWITCH(TRUE,COLUMN()-COLUMN($J$5)-$G103&lt;0,FALSE,MOD(COLUMN()-COLUMN($J$5)-$G103,$I103)=0,TRUE,FALSE),$J103*P$2,0)</f>
        <v>0</v>
      </c>
      <c r="Q103" s="126">
        <f t="array" ref="Q103">IF(_xlfn.SWITCH(TRUE,COLUMN()-COLUMN($J$5)-$G103&lt;0,FALSE,MOD(COLUMN()-COLUMN($J$5)-$G103,$I103)=0,TRUE,FALSE),$J103*Q$2,0)</f>
        <v>0</v>
      </c>
      <c r="R103" s="126">
        <f t="array" ref="R103">IF(_xlfn.SWITCH(TRUE,COLUMN()-COLUMN($J$5)-$G103&lt;0,FALSE,MOD(COLUMN()-COLUMN($J$5)-$G103,$I103)=0,TRUE,FALSE),$J103*R$2,0)</f>
        <v>0</v>
      </c>
      <c r="S103" s="126">
        <f t="array" ref="S103">IF(_xlfn.SWITCH(TRUE,COLUMN()-COLUMN($J$5)-$G103&lt;0,FALSE,MOD(COLUMN()-COLUMN($J$5)-$G103,$I103)=0,TRUE,FALSE),$J103*S$2,0)</f>
        <v>0</v>
      </c>
      <c r="T103" s="126">
        <f t="array" ref="T103">IF(_xlfn.SWITCH(TRUE,COLUMN()-COLUMN($J$5)-$G103&lt;0,FALSE,MOD(COLUMN()-COLUMN($J$5)-$G103,$I103)=0,TRUE,FALSE),$J103*T$2,0)</f>
        <v>0</v>
      </c>
      <c r="U103" s="126">
        <f t="array" ref="U103">IF(_xlfn.SWITCH(TRUE,COLUMN()-COLUMN($J$5)-$G103&lt;0,FALSE,MOD(COLUMN()-COLUMN($J$5)-$G103,$I103)=0,TRUE,FALSE),$J103*U$2,0)</f>
        <v>0</v>
      </c>
      <c r="V103" s="126">
        <f t="array" ref="V103">IF(_xlfn.SWITCH(TRUE,COLUMN()-COLUMN($J$5)-$G103&lt;0,FALSE,MOD(COLUMN()-COLUMN($J$5)-$G103,$I103)=0,TRUE,FALSE),$J103*V$2,0)</f>
        <v>0</v>
      </c>
      <c r="W103" s="126">
        <f t="array" ref="W103">IF(_xlfn.SWITCH(TRUE,COLUMN()-COLUMN($J$5)-$G103&lt;0,FALSE,MOD(COLUMN()-COLUMN($J$5)-$G103,$I103)=0,TRUE,FALSE),$J103*W$2,0)</f>
        <v>0</v>
      </c>
      <c r="X103" s="126">
        <f t="array" ref="X103">IF(_xlfn.SWITCH(TRUE,COLUMN()-COLUMN($J$5)-$G103&lt;0,FALSE,MOD(COLUMN()-COLUMN($J$5)-$G103,$I103)=0,TRUE,FALSE),$J103*X$2,0)</f>
        <v>0</v>
      </c>
      <c r="Y103" s="126">
        <f t="array" ref="Y103">IF(_xlfn.SWITCH(TRUE,COLUMN()-COLUMN($J$5)-$G103&lt;0,FALSE,MOD(COLUMN()-COLUMN($J$5)-$G103,$I103)=0,TRUE,FALSE),$J103*Y$2,0)</f>
        <v>0</v>
      </c>
      <c r="Z103" s="126">
        <f t="array" ref="Z103">IF(_xlfn.SWITCH(TRUE,COLUMN()-COLUMN($J$5)-$G103&lt;0,FALSE,MOD(COLUMN()-COLUMN($J$5)-$G103,$I103)=0,TRUE,FALSE),$J103*Z$2,0)</f>
        <v>0</v>
      </c>
      <c r="AA103" s="126">
        <f t="array" ref="AA103">IF(_xlfn.SWITCH(TRUE,COLUMN()-COLUMN($J$5)-$G103&lt;0,FALSE,MOD(COLUMN()-COLUMN($J$5)-$G103,$I103)=0,TRUE,FALSE),$J103*AA$2,0)</f>
        <v>10762.445145747752</v>
      </c>
      <c r="AB103" s="126">
        <f t="array" ref="AB103">IF(_xlfn.SWITCH(TRUE,COLUMN()-COLUMN($J$5)-$G103&lt;0,FALSE,MOD(COLUMN()-COLUMN($J$5)-$G103,$I103)=0,TRUE,FALSE),$J103*AB$2,0)</f>
        <v>0</v>
      </c>
      <c r="AC103" s="126">
        <f t="array" ref="AC103">IF(_xlfn.SWITCH(TRUE,COLUMN()-COLUMN($J$5)-$G103&lt;0,FALSE,MOD(COLUMN()-COLUMN($J$5)-$G103,$I103)=0,TRUE,FALSE),$J103*AC$2,0)</f>
        <v>0</v>
      </c>
      <c r="AD103" s="126">
        <f t="array" ref="AD103">IF(_xlfn.SWITCH(TRUE,COLUMN()-COLUMN($J$5)-$G103&lt;0,FALSE,MOD(COLUMN()-COLUMN($J$5)-$G103,$I103)=0,TRUE,FALSE),$J103*AD$2,0)</f>
        <v>0</v>
      </c>
      <c r="AE103" s="127">
        <f t="shared" si="6"/>
        <v>17670.449145747752</v>
      </c>
    </row>
    <row r="104" spans="1:31" s="128" customFormat="1" ht="60" outlineLevel="2">
      <c r="A104" s="122" t="s">
        <v>943</v>
      </c>
      <c r="B104" s="475" t="s">
        <v>1347</v>
      </c>
      <c r="C104" s="252" t="s">
        <v>1107</v>
      </c>
      <c r="D104" s="252" t="s">
        <v>1113</v>
      </c>
      <c r="E104" s="474" t="s">
        <v>1227</v>
      </c>
      <c r="F104" s="284" t="s">
        <v>983</v>
      </c>
      <c r="G104" s="122">
        <f t="shared" si="5"/>
        <v>2</v>
      </c>
      <c r="H104" s="284">
        <v>2026</v>
      </c>
      <c r="I104" s="284">
        <v>15</v>
      </c>
      <c r="J104" s="415">
        <f>Costs!P102</f>
        <v>270000</v>
      </c>
      <c r="K104" s="419">
        <f t="array" ref="K104">IF(_xlfn.SWITCH(TRUE,COLUMN()-COLUMN($J$5)-$G104&lt;0,FALSE,MOD(COLUMN()-COLUMN($J$5)-$G104,$I104)=0,TRUE,FALSE),$J104*K$2,0)</f>
        <v>0</v>
      </c>
      <c r="L104" s="126">
        <f t="array" ref="L104">IF(_xlfn.SWITCH(TRUE,COLUMN()-COLUMN($J$5)-$G104&lt;0,FALSE,MOD(COLUMN()-COLUMN($J$5)-$G104,$I104)=0,TRUE,FALSE),$J104*L$2,0)</f>
        <v>287833.5</v>
      </c>
      <c r="M104" s="126">
        <f t="array" ref="M104">IF(_xlfn.SWITCH(TRUE,COLUMN()-COLUMN($J$5)-$G104&lt;0,FALSE,MOD(COLUMN()-COLUMN($J$5)-$G104,$I104)=0,TRUE,FALSE),$J104*M$2,0)</f>
        <v>0</v>
      </c>
      <c r="N104" s="126">
        <f t="array" ref="N104">IF(_xlfn.SWITCH(TRUE,COLUMN()-COLUMN($J$5)-$G104&lt;0,FALSE,MOD(COLUMN()-COLUMN($J$5)-$G104,$I104)=0,TRUE,FALSE),$J104*N$2,0)</f>
        <v>0</v>
      </c>
      <c r="O104" s="126">
        <f t="array" ref="O104">IF(_xlfn.SWITCH(TRUE,COLUMN()-COLUMN($J$5)-$G104&lt;0,FALSE,MOD(COLUMN()-COLUMN($J$5)-$G104,$I104)=0,TRUE,FALSE),$J104*O$2,0)</f>
        <v>0</v>
      </c>
      <c r="P104" s="126">
        <f t="array" ref="P104">IF(_xlfn.SWITCH(TRUE,COLUMN()-COLUMN($J$5)-$G104&lt;0,FALSE,MOD(COLUMN()-COLUMN($J$5)-$G104,$I104)=0,TRUE,FALSE),$J104*P$2,0)</f>
        <v>0</v>
      </c>
      <c r="Q104" s="126">
        <f t="array" ref="Q104">IF(_xlfn.SWITCH(TRUE,COLUMN()-COLUMN($J$5)-$G104&lt;0,FALSE,MOD(COLUMN()-COLUMN($J$5)-$G104,$I104)=0,TRUE,FALSE),$J104*Q$2,0)</f>
        <v>0</v>
      </c>
      <c r="R104" s="126">
        <f t="array" ref="R104">IF(_xlfn.SWITCH(TRUE,COLUMN()-COLUMN($J$5)-$G104&lt;0,FALSE,MOD(COLUMN()-COLUMN($J$5)-$G104,$I104)=0,TRUE,FALSE),$J104*R$2,0)</f>
        <v>0</v>
      </c>
      <c r="S104" s="126">
        <f t="array" ref="S104">IF(_xlfn.SWITCH(TRUE,COLUMN()-COLUMN($J$5)-$G104&lt;0,FALSE,MOD(COLUMN()-COLUMN($J$5)-$G104,$I104)=0,TRUE,FALSE),$J104*S$2,0)</f>
        <v>0</v>
      </c>
      <c r="T104" s="126">
        <f t="array" ref="T104">IF(_xlfn.SWITCH(TRUE,COLUMN()-COLUMN($J$5)-$G104&lt;0,FALSE,MOD(COLUMN()-COLUMN($J$5)-$G104,$I104)=0,TRUE,FALSE),$J104*T$2,0)</f>
        <v>0</v>
      </c>
      <c r="U104" s="126">
        <f t="array" ref="U104">IF(_xlfn.SWITCH(TRUE,COLUMN()-COLUMN($J$5)-$G104&lt;0,FALSE,MOD(COLUMN()-COLUMN($J$5)-$G104,$I104)=0,TRUE,FALSE),$J104*U$2,0)</f>
        <v>0</v>
      </c>
      <c r="V104" s="126">
        <f t="array" ref="V104">IF(_xlfn.SWITCH(TRUE,COLUMN()-COLUMN($J$5)-$G104&lt;0,FALSE,MOD(COLUMN()-COLUMN($J$5)-$G104,$I104)=0,TRUE,FALSE),$J104*V$2,0)</f>
        <v>0</v>
      </c>
      <c r="W104" s="126">
        <f t="array" ref="W104">IF(_xlfn.SWITCH(TRUE,COLUMN()-COLUMN($J$5)-$G104&lt;0,FALSE,MOD(COLUMN()-COLUMN($J$5)-$G104,$I104)=0,TRUE,FALSE),$J104*W$2,0)</f>
        <v>0</v>
      </c>
      <c r="X104" s="126">
        <f t="array" ref="X104">IF(_xlfn.SWITCH(TRUE,COLUMN()-COLUMN($J$5)-$G104&lt;0,FALSE,MOD(COLUMN()-COLUMN($J$5)-$G104,$I104)=0,TRUE,FALSE),$J104*X$2,0)</f>
        <v>0</v>
      </c>
      <c r="Y104" s="126">
        <f t="array" ref="Y104">IF(_xlfn.SWITCH(TRUE,COLUMN()-COLUMN($J$5)-$G104&lt;0,FALSE,MOD(COLUMN()-COLUMN($J$5)-$G104,$I104)=0,TRUE,FALSE),$J104*Y$2,0)</f>
        <v>0</v>
      </c>
      <c r="Z104" s="126">
        <f t="array" ref="Z104">IF(_xlfn.SWITCH(TRUE,COLUMN()-COLUMN($J$5)-$G104&lt;0,FALSE,MOD(COLUMN()-COLUMN($J$5)-$G104,$I104)=0,TRUE,FALSE),$J104*Z$2,0)</f>
        <v>0</v>
      </c>
      <c r="AA104" s="126">
        <f t="array" ref="AA104">IF(_xlfn.SWITCH(TRUE,COLUMN()-COLUMN($J$5)-$G104&lt;0,FALSE,MOD(COLUMN()-COLUMN($J$5)-$G104,$I104)=0,TRUE,FALSE),$J104*AA$2,0)</f>
        <v>448435.21440615633</v>
      </c>
      <c r="AB104" s="126">
        <f t="array" ref="AB104">IF(_xlfn.SWITCH(TRUE,COLUMN()-COLUMN($J$5)-$G104&lt;0,FALSE,MOD(COLUMN()-COLUMN($J$5)-$G104,$I104)=0,TRUE,FALSE),$J104*AB$2,0)</f>
        <v>0</v>
      </c>
      <c r="AC104" s="126">
        <f t="array" ref="AC104">IF(_xlfn.SWITCH(TRUE,COLUMN()-COLUMN($J$5)-$G104&lt;0,FALSE,MOD(COLUMN()-COLUMN($J$5)-$G104,$I104)=0,TRUE,FALSE),$J104*AC$2,0)</f>
        <v>0</v>
      </c>
      <c r="AD104" s="126">
        <f t="array" ref="AD104">IF(_xlfn.SWITCH(TRUE,COLUMN()-COLUMN($J$5)-$G104&lt;0,FALSE,MOD(COLUMN()-COLUMN($J$5)-$G104,$I104)=0,TRUE,FALSE),$J104*AD$2,0)</f>
        <v>0</v>
      </c>
      <c r="AE104" s="127">
        <f t="shared" si="6"/>
        <v>736268.71440615633</v>
      </c>
    </row>
    <row r="105" spans="1:31" s="128" customFormat="1" ht="15" outlineLevel="2">
      <c r="A105" s="122" t="s">
        <v>943</v>
      </c>
      <c r="B105" s="123"/>
      <c r="C105" s="129"/>
      <c r="D105" s="123"/>
      <c r="E105" s="123"/>
      <c r="F105" s="124"/>
      <c r="G105" s="122">
        <f t="shared" si="5"/>
        <v>-2024</v>
      </c>
      <c r="H105" s="122"/>
      <c r="I105" s="125">
        <v>10</v>
      </c>
      <c r="J105" s="415">
        <v>0</v>
      </c>
      <c r="K105" s="419">
        <f t="array" ref="K105">IF(_xlfn.SWITCH(TRUE,COLUMN()-COLUMN($J$5)-$G105&lt;0,FALSE,MOD(COLUMN()-COLUMN($J$5)-$G105,$I105)=0,TRUE,FALSE),$J105*K$2,0)</f>
        <v>0</v>
      </c>
      <c r="L105" s="126">
        <f t="array" ref="L105">IF(_xlfn.SWITCH(TRUE,COLUMN()-COLUMN($J$5)-$G105&lt;0,FALSE,MOD(COLUMN()-COLUMN($J$5)-$G105,$I105)=0,TRUE,FALSE),$J105*L$2,0)</f>
        <v>0</v>
      </c>
      <c r="M105" s="126">
        <f t="array" ref="M105">IF(_xlfn.SWITCH(TRUE,COLUMN()-COLUMN($J$5)-$G105&lt;0,FALSE,MOD(COLUMN()-COLUMN($J$5)-$G105,$I105)=0,TRUE,FALSE),$J105*M$2,0)</f>
        <v>0</v>
      </c>
      <c r="N105" s="126">
        <f t="array" ref="N105">IF(_xlfn.SWITCH(TRUE,COLUMN()-COLUMN($J$5)-$G105&lt;0,FALSE,MOD(COLUMN()-COLUMN($J$5)-$G105,$I105)=0,TRUE,FALSE),$J105*N$2,0)</f>
        <v>0</v>
      </c>
      <c r="O105" s="126">
        <f t="array" ref="O105">IF(_xlfn.SWITCH(TRUE,COLUMN()-COLUMN($J$5)-$G105&lt;0,FALSE,MOD(COLUMN()-COLUMN($J$5)-$G105,$I105)=0,TRUE,FALSE),$J105*O$2,0)</f>
        <v>0</v>
      </c>
      <c r="P105" s="126">
        <f t="array" ref="P105">IF(_xlfn.SWITCH(TRUE,COLUMN()-COLUMN($J$5)-$G105&lt;0,FALSE,MOD(COLUMN()-COLUMN($J$5)-$G105,$I105)=0,TRUE,FALSE),$J105*P$2,0)</f>
        <v>0</v>
      </c>
      <c r="Q105" s="126">
        <f t="array" ref="Q105">IF(_xlfn.SWITCH(TRUE,COLUMN()-COLUMN($J$5)-$G105&lt;0,FALSE,MOD(COLUMN()-COLUMN($J$5)-$G105,$I105)=0,TRUE,FALSE),$J105*Q$2,0)</f>
        <v>0</v>
      </c>
      <c r="R105" s="126">
        <f t="array" ref="R105">IF(_xlfn.SWITCH(TRUE,COLUMN()-COLUMN($J$5)-$G105&lt;0,FALSE,MOD(COLUMN()-COLUMN($J$5)-$G105,$I105)=0,TRUE,FALSE),$J105*R$2,0)</f>
        <v>0</v>
      </c>
      <c r="S105" s="126">
        <f t="array" ref="S105">IF(_xlfn.SWITCH(TRUE,COLUMN()-COLUMN($J$5)-$G105&lt;0,FALSE,MOD(COLUMN()-COLUMN($J$5)-$G105,$I105)=0,TRUE,FALSE),$J105*S$2,0)</f>
        <v>0</v>
      </c>
      <c r="T105" s="126">
        <f t="array" ref="T105">IF(_xlfn.SWITCH(TRUE,COLUMN()-COLUMN($J$5)-$G105&lt;0,FALSE,MOD(COLUMN()-COLUMN($J$5)-$G105,$I105)=0,TRUE,FALSE),$J105*T$2,0)</f>
        <v>0</v>
      </c>
      <c r="U105" s="126">
        <f t="array" ref="U105">IF(_xlfn.SWITCH(TRUE,COLUMN()-COLUMN($J$5)-$G105&lt;0,FALSE,MOD(COLUMN()-COLUMN($J$5)-$G105,$I105)=0,TRUE,FALSE),$J105*U$2,0)</f>
        <v>0</v>
      </c>
      <c r="V105" s="126">
        <f t="array" ref="V105">IF(_xlfn.SWITCH(TRUE,COLUMN()-COLUMN($J$5)-$G105&lt;0,FALSE,MOD(COLUMN()-COLUMN($J$5)-$G105,$I105)=0,TRUE,FALSE),$J105*V$2,0)</f>
        <v>0</v>
      </c>
      <c r="W105" s="126">
        <f t="array" ref="W105">IF(_xlfn.SWITCH(TRUE,COLUMN()-COLUMN($J$5)-$G105&lt;0,FALSE,MOD(COLUMN()-COLUMN($J$5)-$G105,$I105)=0,TRUE,FALSE),$J105*W$2,0)</f>
        <v>0</v>
      </c>
      <c r="X105" s="126">
        <f t="array" ref="X105">IF(_xlfn.SWITCH(TRUE,COLUMN()-COLUMN($J$5)-$G105&lt;0,FALSE,MOD(COLUMN()-COLUMN($J$5)-$G105,$I105)=0,TRUE,FALSE),$J105*X$2,0)</f>
        <v>0</v>
      </c>
      <c r="Y105" s="126">
        <f t="array" ref="Y105">IF(_xlfn.SWITCH(TRUE,COLUMN()-COLUMN($J$5)-$G105&lt;0,FALSE,MOD(COLUMN()-COLUMN($J$5)-$G105,$I105)=0,TRUE,FALSE),$J105*Y$2,0)</f>
        <v>0</v>
      </c>
      <c r="Z105" s="126">
        <f t="array" ref="Z105">IF(_xlfn.SWITCH(TRUE,COLUMN()-COLUMN($J$5)-$G105&lt;0,FALSE,MOD(COLUMN()-COLUMN($J$5)-$G105,$I105)=0,TRUE,FALSE),$J105*Z$2,0)</f>
        <v>0</v>
      </c>
      <c r="AA105" s="126">
        <f t="array" ref="AA105">IF(_xlfn.SWITCH(TRUE,COLUMN()-COLUMN($J$5)-$G105&lt;0,FALSE,MOD(COLUMN()-COLUMN($J$5)-$G105,$I105)=0,TRUE,FALSE),$J105*AA$2,0)</f>
        <v>0</v>
      </c>
      <c r="AB105" s="126">
        <f t="array" ref="AB105">IF(_xlfn.SWITCH(TRUE,COLUMN()-COLUMN($J$5)-$G105&lt;0,FALSE,MOD(COLUMN()-COLUMN($J$5)-$G105,$I105)=0,TRUE,FALSE),$J105*AB$2,0)</f>
        <v>0</v>
      </c>
      <c r="AC105" s="126">
        <f t="array" ref="AC105">IF(_xlfn.SWITCH(TRUE,COLUMN()-COLUMN($J$5)-$G105&lt;0,FALSE,MOD(COLUMN()-COLUMN($J$5)-$G105,$I105)=0,TRUE,FALSE),$J105*AC$2,0)</f>
        <v>0</v>
      </c>
      <c r="AD105" s="126">
        <f t="array" ref="AD105">IF(_xlfn.SWITCH(TRUE,COLUMN()-COLUMN($J$5)-$G105&lt;0,FALSE,MOD(COLUMN()-COLUMN($J$5)-$G105,$I105)=0,TRUE,FALSE),$J105*AD$2,0)</f>
        <v>0</v>
      </c>
      <c r="AE105" s="127">
        <f t="shared" si="6"/>
        <v>0</v>
      </c>
    </row>
    <row r="106" spans="1:31" s="128" customFormat="1" ht="15" outlineLevel="2">
      <c r="A106" s="122" t="s">
        <v>943</v>
      </c>
      <c r="B106" s="123"/>
      <c r="C106" s="129"/>
      <c r="D106" s="123"/>
      <c r="E106" s="123"/>
      <c r="F106" s="124"/>
      <c r="G106" s="122">
        <f t="shared" si="5"/>
        <v>-2024</v>
      </c>
      <c r="H106" s="122"/>
      <c r="I106" s="125">
        <v>10</v>
      </c>
      <c r="J106" s="415">
        <v>0</v>
      </c>
      <c r="K106" s="419">
        <f t="array" ref="K106">IF(_xlfn.SWITCH(TRUE,COLUMN()-COLUMN($J$5)-$G106&lt;0,FALSE,MOD(COLUMN()-COLUMN($J$5)-$G106,$I106)=0,TRUE,FALSE),$J106*K$2,0)</f>
        <v>0</v>
      </c>
      <c r="L106" s="126">
        <f t="array" ref="L106">IF(_xlfn.SWITCH(TRUE,COLUMN()-COLUMN($J$5)-$G106&lt;0,FALSE,MOD(COLUMN()-COLUMN($J$5)-$G106,$I106)=0,TRUE,FALSE),$J106*L$2,0)</f>
        <v>0</v>
      </c>
      <c r="M106" s="126">
        <f t="array" ref="M106">IF(_xlfn.SWITCH(TRUE,COLUMN()-COLUMN($J$5)-$G106&lt;0,FALSE,MOD(COLUMN()-COLUMN($J$5)-$G106,$I106)=0,TRUE,FALSE),$J106*M$2,0)</f>
        <v>0</v>
      </c>
      <c r="N106" s="126">
        <f t="array" ref="N106">IF(_xlfn.SWITCH(TRUE,COLUMN()-COLUMN($J$5)-$G106&lt;0,FALSE,MOD(COLUMN()-COLUMN($J$5)-$G106,$I106)=0,TRUE,FALSE),$J106*N$2,0)</f>
        <v>0</v>
      </c>
      <c r="O106" s="126">
        <f t="array" ref="O106">IF(_xlfn.SWITCH(TRUE,COLUMN()-COLUMN($J$5)-$G106&lt;0,FALSE,MOD(COLUMN()-COLUMN($J$5)-$G106,$I106)=0,TRUE,FALSE),$J106*O$2,0)</f>
        <v>0</v>
      </c>
      <c r="P106" s="126">
        <f t="array" ref="P106">IF(_xlfn.SWITCH(TRUE,COLUMN()-COLUMN($J$5)-$G106&lt;0,FALSE,MOD(COLUMN()-COLUMN($J$5)-$G106,$I106)=0,TRUE,FALSE),$J106*P$2,0)</f>
        <v>0</v>
      </c>
      <c r="Q106" s="126">
        <f t="array" ref="Q106">IF(_xlfn.SWITCH(TRUE,COLUMN()-COLUMN($J$5)-$G106&lt;0,FALSE,MOD(COLUMN()-COLUMN($J$5)-$G106,$I106)=0,TRUE,FALSE),$J106*Q$2,0)</f>
        <v>0</v>
      </c>
      <c r="R106" s="126">
        <f t="array" ref="R106">IF(_xlfn.SWITCH(TRUE,COLUMN()-COLUMN($J$5)-$G106&lt;0,FALSE,MOD(COLUMN()-COLUMN($J$5)-$G106,$I106)=0,TRUE,FALSE),$J106*R$2,0)</f>
        <v>0</v>
      </c>
      <c r="S106" s="126">
        <f t="array" ref="S106">IF(_xlfn.SWITCH(TRUE,COLUMN()-COLUMN($J$5)-$G106&lt;0,FALSE,MOD(COLUMN()-COLUMN($J$5)-$G106,$I106)=0,TRUE,FALSE),$J106*S$2,0)</f>
        <v>0</v>
      </c>
      <c r="T106" s="126">
        <f t="array" ref="T106">IF(_xlfn.SWITCH(TRUE,COLUMN()-COLUMN($J$5)-$G106&lt;0,FALSE,MOD(COLUMN()-COLUMN($J$5)-$G106,$I106)=0,TRUE,FALSE),$J106*T$2,0)</f>
        <v>0</v>
      </c>
      <c r="U106" s="126">
        <f t="array" ref="U106">IF(_xlfn.SWITCH(TRUE,COLUMN()-COLUMN($J$5)-$G106&lt;0,FALSE,MOD(COLUMN()-COLUMN($J$5)-$G106,$I106)=0,TRUE,FALSE),$J106*U$2,0)</f>
        <v>0</v>
      </c>
      <c r="V106" s="126">
        <f t="array" ref="V106">IF(_xlfn.SWITCH(TRUE,COLUMN()-COLUMN($J$5)-$G106&lt;0,FALSE,MOD(COLUMN()-COLUMN($J$5)-$G106,$I106)=0,TRUE,FALSE),$J106*V$2,0)</f>
        <v>0</v>
      </c>
      <c r="W106" s="126">
        <f t="array" ref="W106">IF(_xlfn.SWITCH(TRUE,COLUMN()-COLUMN($J$5)-$G106&lt;0,FALSE,MOD(COLUMN()-COLUMN($J$5)-$G106,$I106)=0,TRUE,FALSE),$J106*W$2,0)</f>
        <v>0</v>
      </c>
      <c r="X106" s="126">
        <f t="array" ref="X106">IF(_xlfn.SWITCH(TRUE,COLUMN()-COLUMN($J$5)-$G106&lt;0,FALSE,MOD(COLUMN()-COLUMN($J$5)-$G106,$I106)=0,TRUE,FALSE),$J106*X$2,0)</f>
        <v>0</v>
      </c>
      <c r="Y106" s="126">
        <f t="array" ref="Y106">IF(_xlfn.SWITCH(TRUE,COLUMN()-COLUMN($J$5)-$G106&lt;0,FALSE,MOD(COLUMN()-COLUMN($J$5)-$G106,$I106)=0,TRUE,FALSE),$J106*Y$2,0)</f>
        <v>0</v>
      </c>
      <c r="Z106" s="126">
        <f t="array" ref="Z106">IF(_xlfn.SWITCH(TRUE,COLUMN()-COLUMN($J$5)-$G106&lt;0,FALSE,MOD(COLUMN()-COLUMN($J$5)-$G106,$I106)=0,TRUE,FALSE),$J106*Z$2,0)</f>
        <v>0</v>
      </c>
      <c r="AA106" s="126">
        <f t="array" ref="AA106">IF(_xlfn.SWITCH(TRUE,COLUMN()-COLUMN($J$5)-$G106&lt;0,FALSE,MOD(COLUMN()-COLUMN($J$5)-$G106,$I106)=0,TRUE,FALSE),$J106*AA$2,0)</f>
        <v>0</v>
      </c>
      <c r="AB106" s="126">
        <f t="array" ref="AB106">IF(_xlfn.SWITCH(TRUE,COLUMN()-COLUMN($J$5)-$G106&lt;0,FALSE,MOD(COLUMN()-COLUMN($J$5)-$G106,$I106)=0,TRUE,FALSE),$J106*AB$2,0)</f>
        <v>0</v>
      </c>
      <c r="AC106" s="126">
        <f t="array" ref="AC106">IF(_xlfn.SWITCH(TRUE,COLUMN()-COLUMN($J$5)-$G106&lt;0,FALSE,MOD(COLUMN()-COLUMN($J$5)-$G106,$I106)=0,TRUE,FALSE),$J106*AC$2,0)</f>
        <v>0</v>
      </c>
      <c r="AD106" s="126">
        <f t="array" ref="AD106">IF(_xlfn.SWITCH(TRUE,COLUMN()-COLUMN($J$5)-$G106&lt;0,FALSE,MOD(COLUMN()-COLUMN($J$5)-$G106,$I106)=0,TRUE,FALSE),$J106*AD$2,0)</f>
        <v>0</v>
      </c>
      <c r="AE106" s="127">
        <f t="shared" si="6"/>
        <v>0</v>
      </c>
    </row>
    <row r="107" spans="1:31" s="128" customFormat="1" ht="15" outlineLevel="2">
      <c r="A107" s="122" t="s">
        <v>943</v>
      </c>
      <c r="B107" s="123"/>
      <c r="C107" s="129"/>
      <c r="D107" s="123"/>
      <c r="E107" s="123"/>
      <c r="F107" s="124"/>
      <c r="G107" s="122">
        <f t="shared" si="5"/>
        <v>-2024</v>
      </c>
      <c r="H107" s="122"/>
      <c r="I107" s="125">
        <v>10</v>
      </c>
      <c r="J107" s="415">
        <v>0</v>
      </c>
      <c r="K107" s="419">
        <f t="array" ref="K107">IF(_xlfn.SWITCH(TRUE,COLUMN()-COLUMN($J$5)-$G107&lt;0,FALSE,MOD(COLUMN()-COLUMN($J$5)-$G107,$I107)=0,TRUE,FALSE),$J107*K$2,0)</f>
        <v>0</v>
      </c>
      <c r="L107" s="126">
        <f t="array" ref="L107">IF(_xlfn.SWITCH(TRUE,COLUMN()-COLUMN($J$5)-$G107&lt;0,FALSE,MOD(COLUMN()-COLUMN($J$5)-$G107,$I107)=0,TRUE,FALSE),$J107*L$2,0)</f>
        <v>0</v>
      </c>
      <c r="M107" s="126">
        <f t="array" ref="M107">IF(_xlfn.SWITCH(TRUE,COLUMN()-COLUMN($J$5)-$G107&lt;0,FALSE,MOD(COLUMN()-COLUMN($J$5)-$G107,$I107)=0,TRUE,FALSE),$J107*M$2,0)</f>
        <v>0</v>
      </c>
      <c r="N107" s="126">
        <f t="array" ref="N107">IF(_xlfn.SWITCH(TRUE,COLUMN()-COLUMN($J$5)-$G107&lt;0,FALSE,MOD(COLUMN()-COLUMN($J$5)-$G107,$I107)=0,TRUE,FALSE),$J107*N$2,0)</f>
        <v>0</v>
      </c>
      <c r="O107" s="126">
        <f t="array" ref="O107">IF(_xlfn.SWITCH(TRUE,COLUMN()-COLUMN($J$5)-$G107&lt;0,FALSE,MOD(COLUMN()-COLUMN($J$5)-$G107,$I107)=0,TRUE,FALSE),$J107*O$2,0)</f>
        <v>0</v>
      </c>
      <c r="P107" s="126">
        <f t="array" ref="P107">IF(_xlfn.SWITCH(TRUE,COLUMN()-COLUMN($J$5)-$G107&lt;0,FALSE,MOD(COLUMN()-COLUMN($J$5)-$G107,$I107)=0,TRUE,FALSE),$J107*P$2,0)</f>
        <v>0</v>
      </c>
      <c r="Q107" s="126">
        <f t="array" ref="Q107">IF(_xlfn.SWITCH(TRUE,COLUMN()-COLUMN($J$5)-$G107&lt;0,FALSE,MOD(COLUMN()-COLUMN($J$5)-$G107,$I107)=0,TRUE,FALSE),$J107*Q$2,0)</f>
        <v>0</v>
      </c>
      <c r="R107" s="126">
        <f t="array" ref="R107">IF(_xlfn.SWITCH(TRUE,COLUMN()-COLUMN($J$5)-$G107&lt;0,FALSE,MOD(COLUMN()-COLUMN($J$5)-$G107,$I107)=0,TRUE,FALSE),$J107*R$2,0)</f>
        <v>0</v>
      </c>
      <c r="S107" s="126">
        <f t="array" ref="S107">IF(_xlfn.SWITCH(TRUE,COLUMN()-COLUMN($J$5)-$G107&lt;0,FALSE,MOD(COLUMN()-COLUMN($J$5)-$G107,$I107)=0,TRUE,FALSE),$J107*S$2,0)</f>
        <v>0</v>
      </c>
      <c r="T107" s="126">
        <f t="array" ref="T107">IF(_xlfn.SWITCH(TRUE,COLUMN()-COLUMN($J$5)-$G107&lt;0,FALSE,MOD(COLUMN()-COLUMN($J$5)-$G107,$I107)=0,TRUE,FALSE),$J107*T$2,0)</f>
        <v>0</v>
      </c>
      <c r="U107" s="126">
        <f t="array" ref="U107">IF(_xlfn.SWITCH(TRUE,COLUMN()-COLUMN($J$5)-$G107&lt;0,FALSE,MOD(COLUMN()-COLUMN($J$5)-$G107,$I107)=0,TRUE,FALSE),$J107*U$2,0)</f>
        <v>0</v>
      </c>
      <c r="V107" s="126">
        <f t="array" ref="V107">IF(_xlfn.SWITCH(TRUE,COLUMN()-COLUMN($J$5)-$G107&lt;0,FALSE,MOD(COLUMN()-COLUMN($J$5)-$G107,$I107)=0,TRUE,FALSE),$J107*V$2,0)</f>
        <v>0</v>
      </c>
      <c r="W107" s="126">
        <f t="array" ref="W107">IF(_xlfn.SWITCH(TRUE,COLUMN()-COLUMN($J$5)-$G107&lt;0,FALSE,MOD(COLUMN()-COLUMN($J$5)-$G107,$I107)=0,TRUE,FALSE),$J107*W$2,0)</f>
        <v>0</v>
      </c>
      <c r="X107" s="126">
        <f t="array" ref="X107">IF(_xlfn.SWITCH(TRUE,COLUMN()-COLUMN($J$5)-$G107&lt;0,FALSE,MOD(COLUMN()-COLUMN($J$5)-$G107,$I107)=0,TRUE,FALSE),$J107*X$2,0)</f>
        <v>0</v>
      </c>
      <c r="Y107" s="126">
        <f t="array" ref="Y107">IF(_xlfn.SWITCH(TRUE,COLUMN()-COLUMN($J$5)-$G107&lt;0,FALSE,MOD(COLUMN()-COLUMN($J$5)-$G107,$I107)=0,TRUE,FALSE),$J107*Y$2,0)</f>
        <v>0</v>
      </c>
      <c r="Z107" s="126">
        <f t="array" ref="Z107">IF(_xlfn.SWITCH(TRUE,COLUMN()-COLUMN($J$5)-$G107&lt;0,FALSE,MOD(COLUMN()-COLUMN($J$5)-$G107,$I107)=0,TRUE,FALSE),$J107*Z$2,0)</f>
        <v>0</v>
      </c>
      <c r="AA107" s="126">
        <f t="array" ref="AA107">IF(_xlfn.SWITCH(TRUE,COLUMN()-COLUMN($J$5)-$G107&lt;0,FALSE,MOD(COLUMN()-COLUMN($J$5)-$G107,$I107)=0,TRUE,FALSE),$J107*AA$2,0)</f>
        <v>0</v>
      </c>
      <c r="AB107" s="126">
        <f t="array" ref="AB107">IF(_xlfn.SWITCH(TRUE,COLUMN()-COLUMN($J$5)-$G107&lt;0,FALSE,MOD(COLUMN()-COLUMN($J$5)-$G107,$I107)=0,TRUE,FALSE),$J107*AB$2,0)</f>
        <v>0</v>
      </c>
      <c r="AC107" s="126">
        <f t="array" ref="AC107">IF(_xlfn.SWITCH(TRUE,COLUMN()-COLUMN($J$5)-$G107&lt;0,FALSE,MOD(COLUMN()-COLUMN($J$5)-$G107,$I107)=0,TRUE,FALSE),$J107*AC$2,0)</f>
        <v>0</v>
      </c>
      <c r="AD107" s="126">
        <f t="array" ref="AD107">IF(_xlfn.SWITCH(TRUE,COLUMN()-COLUMN($J$5)-$G107&lt;0,FALSE,MOD(COLUMN()-COLUMN($J$5)-$G107,$I107)=0,TRUE,FALSE),$J107*AD$2,0)</f>
        <v>0</v>
      </c>
      <c r="AE107" s="127">
        <f t="shared" si="6"/>
        <v>0</v>
      </c>
    </row>
    <row r="108" spans="1:31" s="128" customFormat="1" ht="31.5" outlineLevel="1">
      <c r="A108" s="130" t="s">
        <v>1368</v>
      </c>
      <c r="B108" s="131"/>
      <c r="C108" s="132"/>
      <c r="D108" s="131"/>
      <c r="E108" s="131"/>
      <c r="F108" s="131"/>
      <c r="G108" s="131"/>
      <c r="H108" s="133"/>
      <c r="I108" s="134"/>
      <c r="J108" s="416"/>
      <c r="K108" s="420">
        <f t="shared" ref="K108:AE108" si="7">SUM(K6:K107)</f>
        <v>0</v>
      </c>
      <c r="L108" s="135">
        <f t="shared" si="7"/>
        <v>17137494.05509688</v>
      </c>
      <c r="M108" s="135">
        <f t="shared" si="7"/>
        <v>0</v>
      </c>
      <c r="N108" s="135">
        <f t="shared" si="7"/>
        <v>1526812.8007500002</v>
      </c>
      <c r="O108" s="135">
        <f t="shared" si="7"/>
        <v>116958334.74700339</v>
      </c>
      <c r="P108" s="135">
        <f t="shared" si="7"/>
        <v>0</v>
      </c>
      <c r="Q108" s="135">
        <f t="shared" si="7"/>
        <v>191864.80070239175</v>
      </c>
      <c r="R108" s="135">
        <f t="shared" si="7"/>
        <v>0</v>
      </c>
      <c r="S108" s="135">
        <f t="shared" si="7"/>
        <v>0</v>
      </c>
      <c r="T108" s="135">
        <f t="shared" si="7"/>
        <v>804713.83774992905</v>
      </c>
      <c r="U108" s="135">
        <f t="shared" si="7"/>
        <v>0</v>
      </c>
      <c r="V108" s="135">
        <f t="shared" si="7"/>
        <v>7509688.1013004435</v>
      </c>
      <c r="W108" s="135">
        <f t="shared" si="7"/>
        <v>0</v>
      </c>
      <c r="X108" s="135">
        <f t="shared" si="7"/>
        <v>16745627.154671941</v>
      </c>
      <c r="Y108" s="135">
        <f t="shared" si="7"/>
        <v>21612510.364635531</v>
      </c>
      <c r="Z108" s="135">
        <f t="shared" si="7"/>
        <v>0</v>
      </c>
      <c r="AA108" s="135">
        <f t="shared" si="7"/>
        <v>7277130.9859406725</v>
      </c>
      <c r="AB108" s="135">
        <f t="shared" si="7"/>
        <v>0</v>
      </c>
      <c r="AC108" s="135">
        <f t="shared" si="7"/>
        <v>0</v>
      </c>
      <c r="AD108" s="494">
        <f t="shared" si="7"/>
        <v>103702030.70485502</v>
      </c>
      <c r="AE108" s="493">
        <f t="shared" si="7"/>
        <v>293466207.55270624</v>
      </c>
    </row>
    <row r="109" spans="1:31" s="128" customFormat="1" ht="32.1" customHeight="1" outlineLevel="2">
      <c r="A109" s="122" t="s">
        <v>903</v>
      </c>
      <c r="B109" s="141" t="s">
        <v>1292</v>
      </c>
      <c r="C109" s="252" t="s">
        <v>3</v>
      </c>
      <c r="D109" s="252" t="s">
        <v>1085</v>
      </c>
      <c r="E109" s="125" t="s">
        <v>1086</v>
      </c>
      <c r="F109" s="125" t="s">
        <v>984</v>
      </c>
      <c r="G109" s="122">
        <f>H109-2024</f>
        <v>5</v>
      </c>
      <c r="H109" s="125">
        <v>2029</v>
      </c>
      <c r="I109" s="125">
        <v>23</v>
      </c>
      <c r="J109" s="415">
        <f>Costs!P108</f>
        <v>1444500</v>
      </c>
      <c r="K109" s="419">
        <f t="array" ref="K109">IF(_xlfn.SWITCH(TRUE,COLUMN()-COLUMN($J$5)-$G109&lt;0,FALSE,MOD(COLUMN()-COLUMN($J$5)-$G109,$I109)=0,TRUE,FALSE),$J109*K$2,0)</f>
        <v>0</v>
      </c>
      <c r="L109" s="126">
        <f t="array" ref="L109">IF(_xlfn.SWITCH(TRUE,COLUMN()-COLUMN($J$5)-$G109&lt;0,FALSE,MOD(COLUMN()-COLUMN($J$5)-$G109,$I109)=0,TRUE,FALSE),$J109*L$2,0)</f>
        <v>0</v>
      </c>
      <c r="M109" s="126">
        <f t="array" ref="M109">IF(_xlfn.SWITCH(TRUE,COLUMN()-COLUMN($J$5)-$G109&lt;0,FALSE,MOD(COLUMN()-COLUMN($J$5)-$G109,$I109)=0,TRUE,FALSE),$J109*M$2,0)</f>
        <v>0</v>
      </c>
      <c r="N109" s="126">
        <f t="array" ref="N109">IF(_xlfn.SWITCH(TRUE,COLUMN()-COLUMN($J$5)-$G109&lt;0,FALSE,MOD(COLUMN()-COLUMN($J$5)-$G109,$I109)=0,TRUE,FALSE),$J109*N$2,0)</f>
        <v>0</v>
      </c>
      <c r="O109" s="126">
        <f t="array" ref="O109">IF(_xlfn.SWITCH(TRUE,COLUMN()-COLUMN($J$5)-$G109&lt;0,FALSE,MOD(COLUMN()-COLUMN($J$5)-$G109,$I109)=0,TRUE,FALSE),$J109*O$2,0)</f>
        <v>1682700.387706575</v>
      </c>
      <c r="P109" s="126">
        <f t="array" ref="P109">IF(_xlfn.SWITCH(TRUE,COLUMN()-COLUMN($J$5)-$G109&lt;0,FALSE,MOD(COLUMN()-COLUMN($J$5)-$G109,$I109)=0,TRUE,FALSE),$J109*P$2,0)</f>
        <v>0</v>
      </c>
      <c r="Q109" s="126">
        <f t="array" ref="Q109">IF(_xlfn.SWITCH(TRUE,COLUMN()-COLUMN($J$5)-$G109&lt;0,FALSE,MOD(COLUMN()-COLUMN($J$5)-$G109,$I109)=0,TRUE,FALSE),$J109*Q$2,0)</f>
        <v>0</v>
      </c>
      <c r="R109" s="126">
        <f t="array" ref="R109">IF(_xlfn.SWITCH(TRUE,COLUMN()-COLUMN($J$5)-$G109&lt;0,FALSE,MOD(COLUMN()-COLUMN($J$5)-$G109,$I109)=0,TRUE,FALSE),$J109*R$2,0)</f>
        <v>0</v>
      </c>
      <c r="S109" s="126">
        <f t="array" ref="S109">IF(_xlfn.SWITCH(TRUE,COLUMN()-COLUMN($J$5)-$G109&lt;0,FALSE,MOD(COLUMN()-COLUMN($J$5)-$G109,$I109)=0,TRUE,FALSE),$J109*S$2,0)</f>
        <v>0</v>
      </c>
      <c r="T109" s="126">
        <f t="array" ref="T109">IF(_xlfn.SWITCH(TRUE,COLUMN()-COLUMN($J$5)-$G109&lt;0,FALSE,MOD(COLUMN()-COLUMN($J$5)-$G109,$I109)=0,TRUE,FALSE),$J109*T$2,0)</f>
        <v>0</v>
      </c>
      <c r="U109" s="126">
        <f t="array" ref="U109">IF(_xlfn.SWITCH(TRUE,COLUMN()-COLUMN($J$5)-$G109&lt;0,FALSE,MOD(COLUMN()-COLUMN($J$5)-$G109,$I109)=0,TRUE,FALSE),$J109*U$2,0)</f>
        <v>0</v>
      </c>
      <c r="V109" s="126">
        <f t="array" ref="V109">IF(_xlfn.SWITCH(TRUE,COLUMN()-COLUMN($J$5)-$G109&lt;0,FALSE,MOD(COLUMN()-COLUMN($J$5)-$G109,$I109)=0,TRUE,FALSE),$J109*V$2,0)</f>
        <v>0</v>
      </c>
      <c r="W109" s="126">
        <f t="array" ref="W109">IF(_xlfn.SWITCH(TRUE,COLUMN()-COLUMN($J$5)-$G109&lt;0,FALSE,MOD(COLUMN()-COLUMN($J$5)-$G109,$I109)=0,TRUE,FALSE),$J109*W$2,0)</f>
        <v>0</v>
      </c>
      <c r="X109" s="126">
        <f t="array" ref="X109">IF(_xlfn.SWITCH(TRUE,COLUMN()-COLUMN($J$5)-$G109&lt;0,FALSE,MOD(COLUMN()-COLUMN($J$5)-$G109,$I109)=0,TRUE,FALSE),$J109*X$2,0)</f>
        <v>0</v>
      </c>
      <c r="Y109" s="126">
        <f t="array" ref="Y109">IF(_xlfn.SWITCH(TRUE,COLUMN()-COLUMN($J$5)-$G109&lt;0,FALSE,MOD(COLUMN()-COLUMN($J$5)-$G109,$I109)=0,TRUE,FALSE),$J109*Y$2,0)</f>
        <v>0</v>
      </c>
      <c r="Z109" s="126">
        <f t="array" ref="Z109">IF(_xlfn.SWITCH(TRUE,COLUMN()-COLUMN($J$5)-$G109&lt;0,FALSE,MOD(COLUMN()-COLUMN($J$5)-$G109,$I109)=0,TRUE,FALSE),$J109*Z$2,0)</f>
        <v>0</v>
      </c>
      <c r="AA109" s="126">
        <f t="array" ref="AA109">IF(_xlfn.SWITCH(TRUE,COLUMN()-COLUMN($J$5)-$G109&lt;0,FALSE,MOD(COLUMN()-COLUMN($J$5)-$G109,$I109)=0,TRUE,FALSE),$J109*AA$2,0)</f>
        <v>0</v>
      </c>
      <c r="AB109" s="126">
        <f t="array" ref="AB109">IF(_xlfn.SWITCH(TRUE,COLUMN()-COLUMN($J$5)-$G109&lt;0,FALSE,MOD(COLUMN()-COLUMN($J$5)-$G109,$I109)=0,TRUE,FALSE),$J109*AB$2,0)</f>
        <v>0</v>
      </c>
      <c r="AC109" s="126">
        <f t="array" ref="AC109">IF(_xlfn.SWITCH(TRUE,COLUMN()-COLUMN($J$5)-$G109&lt;0,FALSE,MOD(COLUMN()-COLUMN($J$5)-$G109,$I109)=0,TRUE,FALSE),$J109*AC$2,0)</f>
        <v>0</v>
      </c>
      <c r="AD109" s="126">
        <f t="array" ref="AD109">IF(_xlfn.SWITCH(TRUE,COLUMN()-COLUMN($J$5)-$G109&lt;0,FALSE,MOD(COLUMN()-COLUMN($J$5)-$G109,$I109)=0,TRUE,FALSE),$J109*AD$2,0)</f>
        <v>0</v>
      </c>
      <c r="AE109" s="127">
        <f t="shared" ref="AE109:AE147" si="8">SUM(K109:AD109)</f>
        <v>1682700.387706575</v>
      </c>
    </row>
    <row r="110" spans="1:31" s="128" customFormat="1" ht="27.95" customHeight="1" outlineLevel="2">
      <c r="A110" s="122" t="s">
        <v>903</v>
      </c>
      <c r="B110" s="141" t="s">
        <v>1026</v>
      </c>
      <c r="C110" s="252" t="s">
        <v>3</v>
      </c>
      <c r="D110" s="252" t="s">
        <v>1085</v>
      </c>
      <c r="E110" s="125" t="s">
        <v>1086</v>
      </c>
      <c r="F110" s="125" t="s">
        <v>985</v>
      </c>
      <c r="G110" s="122">
        <f t="shared" ref="G110:G172" si="9">H110-2024</f>
        <v>14</v>
      </c>
      <c r="H110" s="125">
        <v>2038</v>
      </c>
      <c r="I110" s="125">
        <v>23</v>
      </c>
      <c r="J110" s="415">
        <f>Costs!P109</f>
        <v>303750</v>
      </c>
      <c r="K110" s="419">
        <f t="array" ref="K110">IF(_xlfn.SWITCH(TRUE,COLUMN()-COLUMN($J$5)-$G110&lt;0,FALSE,MOD(COLUMN()-COLUMN($J$5)-$G110,$I110)=0,TRUE,FALSE),$J110*K$2,0)</f>
        <v>0</v>
      </c>
      <c r="L110" s="126">
        <f t="array" ref="L110">IF(_xlfn.SWITCH(TRUE,COLUMN()-COLUMN($J$5)-$G110&lt;0,FALSE,MOD(COLUMN()-COLUMN($J$5)-$G110,$I110)=0,TRUE,FALSE),$J110*L$2,0)</f>
        <v>0</v>
      </c>
      <c r="M110" s="126">
        <f t="array" ref="M110">IF(_xlfn.SWITCH(TRUE,COLUMN()-COLUMN($J$5)-$G110&lt;0,FALSE,MOD(COLUMN()-COLUMN($J$5)-$G110,$I110)=0,TRUE,FALSE),$J110*M$2,0)</f>
        <v>0</v>
      </c>
      <c r="N110" s="126">
        <f t="array" ref="N110">IF(_xlfn.SWITCH(TRUE,COLUMN()-COLUMN($J$5)-$G110&lt;0,FALSE,MOD(COLUMN()-COLUMN($J$5)-$G110,$I110)=0,TRUE,FALSE),$J110*N$2,0)</f>
        <v>0</v>
      </c>
      <c r="O110" s="126">
        <f t="array" ref="O110">IF(_xlfn.SWITCH(TRUE,COLUMN()-COLUMN($J$5)-$G110&lt;0,FALSE,MOD(COLUMN()-COLUMN($J$5)-$G110,$I110)=0,TRUE,FALSE),$J110*O$2,0)</f>
        <v>0</v>
      </c>
      <c r="P110" s="126">
        <f t="array" ref="P110">IF(_xlfn.SWITCH(TRUE,COLUMN()-COLUMN($J$5)-$G110&lt;0,FALSE,MOD(COLUMN()-COLUMN($J$5)-$G110,$I110)=0,TRUE,FALSE),$J110*P$2,0)</f>
        <v>0</v>
      </c>
      <c r="Q110" s="126">
        <f t="array" ref="Q110">IF(_xlfn.SWITCH(TRUE,COLUMN()-COLUMN($J$5)-$G110&lt;0,FALSE,MOD(COLUMN()-COLUMN($J$5)-$G110,$I110)=0,TRUE,FALSE),$J110*Q$2,0)</f>
        <v>0</v>
      </c>
      <c r="R110" s="126">
        <f t="array" ref="R110">IF(_xlfn.SWITCH(TRUE,COLUMN()-COLUMN($J$5)-$G110&lt;0,FALSE,MOD(COLUMN()-COLUMN($J$5)-$G110,$I110)=0,TRUE,FALSE),$J110*R$2,0)</f>
        <v>0</v>
      </c>
      <c r="S110" s="126">
        <f t="array" ref="S110">IF(_xlfn.SWITCH(TRUE,COLUMN()-COLUMN($J$5)-$G110&lt;0,FALSE,MOD(COLUMN()-COLUMN($J$5)-$G110,$I110)=0,TRUE,FALSE),$J110*S$2,0)</f>
        <v>0</v>
      </c>
      <c r="T110" s="126">
        <f t="array" ref="T110">IF(_xlfn.SWITCH(TRUE,COLUMN()-COLUMN($J$5)-$G110&lt;0,FALSE,MOD(COLUMN()-COLUMN($J$5)-$G110,$I110)=0,TRUE,FALSE),$J110*T$2,0)</f>
        <v>0</v>
      </c>
      <c r="U110" s="126">
        <f t="array" ref="U110">IF(_xlfn.SWITCH(TRUE,COLUMN()-COLUMN($J$5)-$G110&lt;0,FALSE,MOD(COLUMN()-COLUMN($J$5)-$G110,$I110)=0,TRUE,FALSE),$J110*U$2,0)</f>
        <v>0</v>
      </c>
      <c r="V110" s="126">
        <f t="array" ref="V110">IF(_xlfn.SWITCH(TRUE,COLUMN()-COLUMN($J$5)-$G110&lt;0,FALSE,MOD(COLUMN()-COLUMN($J$5)-$G110,$I110)=0,TRUE,FALSE),$J110*V$2,0)</f>
        <v>0</v>
      </c>
      <c r="W110" s="126">
        <f t="array" ref="W110">IF(_xlfn.SWITCH(TRUE,COLUMN()-COLUMN($J$5)-$G110&lt;0,FALSE,MOD(COLUMN()-COLUMN($J$5)-$G110,$I110)=0,TRUE,FALSE),$J110*W$2,0)</f>
        <v>0</v>
      </c>
      <c r="X110" s="126">
        <f t="array" ref="X110">IF(_xlfn.SWITCH(TRUE,COLUMN()-COLUMN($J$5)-$G110&lt;0,FALSE,MOD(COLUMN()-COLUMN($J$5)-$G110,$I110)=0,TRUE,FALSE),$J110*X$2,0)</f>
        <v>461679.46450204472</v>
      </c>
      <c r="Y110" s="126">
        <f t="array" ref="Y110">IF(_xlfn.SWITCH(TRUE,COLUMN()-COLUMN($J$5)-$G110&lt;0,FALSE,MOD(COLUMN()-COLUMN($J$5)-$G110,$I110)=0,TRUE,FALSE),$J110*Y$2,0)</f>
        <v>0</v>
      </c>
      <c r="Z110" s="126">
        <f t="array" ref="Z110">IF(_xlfn.SWITCH(TRUE,COLUMN()-COLUMN($J$5)-$G110&lt;0,FALSE,MOD(COLUMN()-COLUMN($J$5)-$G110,$I110)=0,TRUE,FALSE),$J110*Z$2,0)</f>
        <v>0</v>
      </c>
      <c r="AA110" s="126">
        <f t="array" ref="AA110">IF(_xlfn.SWITCH(TRUE,COLUMN()-COLUMN($J$5)-$G110&lt;0,FALSE,MOD(COLUMN()-COLUMN($J$5)-$G110,$I110)=0,TRUE,FALSE),$J110*AA$2,0)</f>
        <v>0</v>
      </c>
      <c r="AB110" s="126">
        <f t="array" ref="AB110">IF(_xlfn.SWITCH(TRUE,COLUMN()-COLUMN($J$5)-$G110&lt;0,FALSE,MOD(COLUMN()-COLUMN($J$5)-$G110,$I110)=0,TRUE,FALSE),$J110*AB$2,0)</f>
        <v>0</v>
      </c>
      <c r="AC110" s="126">
        <f t="array" ref="AC110">IF(_xlfn.SWITCH(TRUE,COLUMN()-COLUMN($J$5)-$G110&lt;0,FALSE,MOD(COLUMN()-COLUMN($J$5)-$G110,$I110)=0,TRUE,FALSE),$J110*AC$2,0)</f>
        <v>0</v>
      </c>
      <c r="AD110" s="126">
        <f t="array" ref="AD110">IF(_xlfn.SWITCH(TRUE,COLUMN()-COLUMN($J$5)-$G110&lt;0,FALSE,MOD(COLUMN()-COLUMN($J$5)-$G110,$I110)=0,TRUE,FALSE),$J110*AD$2,0)</f>
        <v>0</v>
      </c>
      <c r="AE110" s="127">
        <f t="shared" si="8"/>
        <v>461679.46450204472</v>
      </c>
    </row>
    <row r="111" spans="1:31" s="128" customFormat="1" ht="30" outlineLevel="2">
      <c r="A111" s="122" t="s">
        <v>903</v>
      </c>
      <c r="B111" s="141" t="s">
        <v>1027</v>
      </c>
      <c r="C111" s="252" t="s">
        <v>3</v>
      </c>
      <c r="D111" s="252" t="s">
        <v>1085</v>
      </c>
      <c r="E111" s="125" t="s">
        <v>1086</v>
      </c>
      <c r="F111" s="125" t="s">
        <v>984</v>
      </c>
      <c r="G111" s="122">
        <f t="shared" si="9"/>
        <v>5</v>
      </c>
      <c r="H111" s="125">
        <v>2029</v>
      </c>
      <c r="I111" s="125">
        <v>20</v>
      </c>
      <c r="J111" s="415">
        <f>Costs!P110</f>
        <v>162000</v>
      </c>
      <c r="K111" s="419">
        <f t="array" ref="K111">IF(_xlfn.SWITCH(TRUE,COLUMN()-COLUMN($J$5)-$G111&lt;0,FALSE,MOD(COLUMN()-COLUMN($J$5)-$G111,$I111)=0,TRUE,FALSE),$J111*K$2,0)</f>
        <v>0</v>
      </c>
      <c r="L111" s="126">
        <f t="array" ref="L111">IF(_xlfn.SWITCH(TRUE,COLUMN()-COLUMN($J$5)-$G111&lt;0,FALSE,MOD(COLUMN()-COLUMN($J$5)-$G111,$I111)=0,TRUE,FALSE),$J111*L$2,0)</f>
        <v>0</v>
      </c>
      <c r="M111" s="126">
        <f t="array" ref="M111">IF(_xlfn.SWITCH(TRUE,COLUMN()-COLUMN($J$5)-$G111&lt;0,FALSE,MOD(COLUMN()-COLUMN($J$5)-$G111,$I111)=0,TRUE,FALSE),$J111*M$2,0)</f>
        <v>0</v>
      </c>
      <c r="N111" s="126">
        <f t="array" ref="N111">IF(_xlfn.SWITCH(TRUE,COLUMN()-COLUMN($J$5)-$G111&lt;0,FALSE,MOD(COLUMN()-COLUMN($J$5)-$G111,$I111)=0,TRUE,FALSE),$J111*N$2,0)</f>
        <v>0</v>
      </c>
      <c r="O111" s="126">
        <f t="array" ref="O111">IF(_xlfn.SWITCH(TRUE,COLUMN()-COLUMN($J$5)-$G111&lt;0,FALSE,MOD(COLUMN()-COLUMN($J$5)-$G111,$I111)=0,TRUE,FALSE),$J111*O$2,0)</f>
        <v>188714.06217270001</v>
      </c>
      <c r="P111" s="126">
        <f t="array" ref="P111">IF(_xlfn.SWITCH(TRUE,COLUMN()-COLUMN($J$5)-$G111&lt;0,FALSE,MOD(COLUMN()-COLUMN($J$5)-$G111,$I111)=0,TRUE,FALSE),$J111*P$2,0)</f>
        <v>0</v>
      </c>
      <c r="Q111" s="126">
        <f t="array" ref="Q111">IF(_xlfn.SWITCH(TRUE,COLUMN()-COLUMN($J$5)-$G111&lt;0,FALSE,MOD(COLUMN()-COLUMN($J$5)-$G111,$I111)=0,TRUE,FALSE),$J111*Q$2,0)</f>
        <v>0</v>
      </c>
      <c r="R111" s="126">
        <f t="array" ref="R111">IF(_xlfn.SWITCH(TRUE,COLUMN()-COLUMN($J$5)-$G111&lt;0,FALSE,MOD(COLUMN()-COLUMN($J$5)-$G111,$I111)=0,TRUE,FALSE),$J111*R$2,0)</f>
        <v>0</v>
      </c>
      <c r="S111" s="126">
        <f t="array" ref="S111">IF(_xlfn.SWITCH(TRUE,COLUMN()-COLUMN($J$5)-$G111&lt;0,FALSE,MOD(COLUMN()-COLUMN($J$5)-$G111,$I111)=0,TRUE,FALSE),$J111*S$2,0)</f>
        <v>0</v>
      </c>
      <c r="T111" s="126">
        <f t="array" ref="T111">IF(_xlfn.SWITCH(TRUE,COLUMN()-COLUMN($J$5)-$G111&lt;0,FALSE,MOD(COLUMN()-COLUMN($J$5)-$G111,$I111)=0,TRUE,FALSE),$J111*T$2,0)</f>
        <v>0</v>
      </c>
      <c r="U111" s="126">
        <f t="array" ref="U111">IF(_xlfn.SWITCH(TRUE,COLUMN()-COLUMN($J$5)-$G111&lt;0,FALSE,MOD(COLUMN()-COLUMN($J$5)-$G111,$I111)=0,TRUE,FALSE),$J111*U$2,0)</f>
        <v>0</v>
      </c>
      <c r="V111" s="126">
        <f t="array" ref="V111">IF(_xlfn.SWITCH(TRUE,COLUMN()-COLUMN($J$5)-$G111&lt;0,FALSE,MOD(COLUMN()-COLUMN($J$5)-$G111,$I111)=0,TRUE,FALSE),$J111*V$2,0)</f>
        <v>0</v>
      </c>
      <c r="W111" s="126">
        <f t="array" ref="W111">IF(_xlfn.SWITCH(TRUE,COLUMN()-COLUMN($J$5)-$G111&lt;0,FALSE,MOD(COLUMN()-COLUMN($J$5)-$G111,$I111)=0,TRUE,FALSE),$J111*W$2,0)</f>
        <v>0</v>
      </c>
      <c r="X111" s="126">
        <f t="array" ref="X111">IF(_xlfn.SWITCH(TRUE,COLUMN()-COLUMN($J$5)-$G111&lt;0,FALSE,MOD(COLUMN()-COLUMN($J$5)-$G111,$I111)=0,TRUE,FALSE),$J111*X$2,0)</f>
        <v>0</v>
      </c>
      <c r="Y111" s="126">
        <f t="array" ref="Y111">IF(_xlfn.SWITCH(TRUE,COLUMN()-COLUMN($J$5)-$G111&lt;0,FALSE,MOD(COLUMN()-COLUMN($J$5)-$G111,$I111)=0,TRUE,FALSE),$J111*Y$2,0)</f>
        <v>0</v>
      </c>
      <c r="Z111" s="126">
        <f t="array" ref="Z111">IF(_xlfn.SWITCH(TRUE,COLUMN()-COLUMN($J$5)-$G111&lt;0,FALSE,MOD(COLUMN()-COLUMN($J$5)-$G111,$I111)=0,TRUE,FALSE),$J111*Z$2,0)</f>
        <v>0</v>
      </c>
      <c r="AA111" s="126">
        <f t="array" ref="AA111">IF(_xlfn.SWITCH(TRUE,COLUMN()-COLUMN($J$5)-$G111&lt;0,FALSE,MOD(COLUMN()-COLUMN($J$5)-$G111,$I111)=0,TRUE,FALSE),$J111*AA$2,0)</f>
        <v>0</v>
      </c>
      <c r="AB111" s="126">
        <f t="array" ref="AB111">IF(_xlfn.SWITCH(TRUE,COLUMN()-COLUMN($J$5)-$G111&lt;0,FALSE,MOD(COLUMN()-COLUMN($J$5)-$G111,$I111)=0,TRUE,FALSE),$J111*AB$2,0)</f>
        <v>0</v>
      </c>
      <c r="AC111" s="126">
        <f t="array" ref="AC111">IF(_xlfn.SWITCH(TRUE,COLUMN()-COLUMN($J$5)-$G111&lt;0,FALSE,MOD(COLUMN()-COLUMN($J$5)-$G111,$I111)=0,TRUE,FALSE),$J111*AC$2,0)</f>
        <v>0</v>
      </c>
      <c r="AD111" s="126">
        <f t="array" ref="AD111">IF(_xlfn.SWITCH(TRUE,COLUMN()-COLUMN($J$5)-$G111&lt;0,FALSE,MOD(COLUMN()-COLUMN($J$5)-$G111,$I111)=0,TRUE,FALSE),$J111*AD$2,0)</f>
        <v>0</v>
      </c>
      <c r="AE111" s="127">
        <f t="shared" si="8"/>
        <v>188714.06217270001</v>
      </c>
    </row>
    <row r="112" spans="1:31" s="128" customFormat="1" ht="30" outlineLevel="2">
      <c r="A112" s="122" t="s">
        <v>903</v>
      </c>
      <c r="B112" s="141" t="s">
        <v>1028</v>
      </c>
      <c r="C112" s="252" t="s">
        <v>3</v>
      </c>
      <c r="D112" s="252" t="s">
        <v>1085</v>
      </c>
      <c r="E112" s="125" t="s">
        <v>1086</v>
      </c>
      <c r="F112" s="125" t="s">
        <v>984</v>
      </c>
      <c r="G112" s="122">
        <f t="shared" si="9"/>
        <v>5</v>
      </c>
      <c r="H112" s="125">
        <v>2029</v>
      </c>
      <c r="I112" s="125">
        <v>20</v>
      </c>
      <c r="J112" s="415">
        <f>Costs!P111</f>
        <v>67500</v>
      </c>
      <c r="K112" s="419">
        <f t="array" ref="K112">IF(_xlfn.SWITCH(TRUE,COLUMN()-COLUMN($J$5)-$G112&lt;0,FALSE,MOD(COLUMN()-COLUMN($J$5)-$G112,$I112)=0,TRUE,FALSE),$J112*K$2,0)</f>
        <v>0</v>
      </c>
      <c r="L112" s="126">
        <f t="array" ref="L112">IF(_xlfn.SWITCH(TRUE,COLUMN()-COLUMN($J$5)-$G112&lt;0,FALSE,MOD(COLUMN()-COLUMN($J$5)-$G112,$I112)=0,TRUE,FALSE),$J112*L$2,0)</f>
        <v>0</v>
      </c>
      <c r="M112" s="126">
        <f t="array" ref="M112">IF(_xlfn.SWITCH(TRUE,COLUMN()-COLUMN($J$5)-$G112&lt;0,FALSE,MOD(COLUMN()-COLUMN($J$5)-$G112,$I112)=0,TRUE,FALSE),$J112*M$2,0)</f>
        <v>0</v>
      </c>
      <c r="N112" s="126">
        <f t="array" ref="N112">IF(_xlfn.SWITCH(TRUE,COLUMN()-COLUMN($J$5)-$G112&lt;0,FALSE,MOD(COLUMN()-COLUMN($J$5)-$G112,$I112)=0,TRUE,FALSE),$J112*N$2,0)</f>
        <v>0</v>
      </c>
      <c r="O112" s="126">
        <f t="array" ref="O112">IF(_xlfn.SWITCH(TRUE,COLUMN()-COLUMN($J$5)-$G112&lt;0,FALSE,MOD(COLUMN()-COLUMN($J$5)-$G112,$I112)=0,TRUE,FALSE),$J112*O$2,0)</f>
        <v>78630.859238625009</v>
      </c>
      <c r="P112" s="126">
        <f t="array" ref="P112">IF(_xlfn.SWITCH(TRUE,COLUMN()-COLUMN($J$5)-$G112&lt;0,FALSE,MOD(COLUMN()-COLUMN($J$5)-$G112,$I112)=0,TRUE,FALSE),$J112*P$2,0)</f>
        <v>0</v>
      </c>
      <c r="Q112" s="126">
        <f t="array" ref="Q112">IF(_xlfn.SWITCH(TRUE,COLUMN()-COLUMN($J$5)-$G112&lt;0,FALSE,MOD(COLUMN()-COLUMN($J$5)-$G112,$I112)=0,TRUE,FALSE),$J112*Q$2,0)</f>
        <v>0</v>
      </c>
      <c r="R112" s="126">
        <f t="array" ref="R112">IF(_xlfn.SWITCH(TRUE,COLUMN()-COLUMN($J$5)-$G112&lt;0,FALSE,MOD(COLUMN()-COLUMN($J$5)-$G112,$I112)=0,TRUE,FALSE),$J112*R$2,0)</f>
        <v>0</v>
      </c>
      <c r="S112" s="126">
        <f t="array" ref="S112">IF(_xlfn.SWITCH(TRUE,COLUMN()-COLUMN($J$5)-$G112&lt;0,FALSE,MOD(COLUMN()-COLUMN($J$5)-$G112,$I112)=0,TRUE,FALSE),$J112*S$2,0)</f>
        <v>0</v>
      </c>
      <c r="T112" s="126">
        <f t="array" ref="T112">IF(_xlfn.SWITCH(TRUE,COLUMN()-COLUMN($J$5)-$G112&lt;0,FALSE,MOD(COLUMN()-COLUMN($J$5)-$G112,$I112)=0,TRUE,FALSE),$J112*T$2,0)</f>
        <v>0</v>
      </c>
      <c r="U112" s="126">
        <f t="array" ref="U112">IF(_xlfn.SWITCH(TRUE,COLUMN()-COLUMN($J$5)-$G112&lt;0,FALSE,MOD(COLUMN()-COLUMN($J$5)-$G112,$I112)=0,TRUE,FALSE),$J112*U$2,0)</f>
        <v>0</v>
      </c>
      <c r="V112" s="126">
        <f t="array" ref="V112">IF(_xlfn.SWITCH(TRUE,COLUMN()-COLUMN($J$5)-$G112&lt;0,FALSE,MOD(COLUMN()-COLUMN($J$5)-$G112,$I112)=0,TRUE,FALSE),$J112*V$2,0)</f>
        <v>0</v>
      </c>
      <c r="W112" s="126">
        <f t="array" ref="W112">IF(_xlfn.SWITCH(TRUE,COLUMN()-COLUMN($J$5)-$G112&lt;0,FALSE,MOD(COLUMN()-COLUMN($J$5)-$G112,$I112)=0,TRUE,FALSE),$J112*W$2,0)</f>
        <v>0</v>
      </c>
      <c r="X112" s="126">
        <f t="array" ref="X112">IF(_xlfn.SWITCH(TRUE,COLUMN()-COLUMN($J$5)-$G112&lt;0,FALSE,MOD(COLUMN()-COLUMN($J$5)-$G112,$I112)=0,TRUE,FALSE),$J112*X$2,0)</f>
        <v>0</v>
      </c>
      <c r="Y112" s="126">
        <f t="array" ref="Y112">IF(_xlfn.SWITCH(TRUE,COLUMN()-COLUMN($J$5)-$G112&lt;0,FALSE,MOD(COLUMN()-COLUMN($J$5)-$G112,$I112)=0,TRUE,FALSE),$J112*Y$2,0)</f>
        <v>0</v>
      </c>
      <c r="Z112" s="126">
        <f t="array" ref="Z112">IF(_xlfn.SWITCH(TRUE,COLUMN()-COLUMN($J$5)-$G112&lt;0,FALSE,MOD(COLUMN()-COLUMN($J$5)-$G112,$I112)=0,TRUE,FALSE),$J112*Z$2,0)</f>
        <v>0</v>
      </c>
      <c r="AA112" s="126">
        <f t="array" ref="AA112">IF(_xlfn.SWITCH(TRUE,COLUMN()-COLUMN($J$5)-$G112&lt;0,FALSE,MOD(COLUMN()-COLUMN($J$5)-$G112,$I112)=0,TRUE,FALSE),$J112*AA$2,0)</f>
        <v>0</v>
      </c>
      <c r="AB112" s="126">
        <f t="array" ref="AB112">IF(_xlfn.SWITCH(TRUE,COLUMN()-COLUMN($J$5)-$G112&lt;0,FALSE,MOD(COLUMN()-COLUMN($J$5)-$G112,$I112)=0,TRUE,FALSE),$J112*AB$2,0)</f>
        <v>0</v>
      </c>
      <c r="AC112" s="126">
        <f t="array" ref="AC112">IF(_xlfn.SWITCH(TRUE,COLUMN()-COLUMN($J$5)-$G112&lt;0,FALSE,MOD(COLUMN()-COLUMN($J$5)-$G112,$I112)=0,TRUE,FALSE),$J112*AC$2,0)</f>
        <v>0</v>
      </c>
      <c r="AD112" s="126">
        <f t="array" ref="AD112">IF(_xlfn.SWITCH(TRUE,COLUMN()-COLUMN($J$5)-$G112&lt;0,FALSE,MOD(COLUMN()-COLUMN($J$5)-$G112,$I112)=0,TRUE,FALSE),$J112*AD$2,0)</f>
        <v>0</v>
      </c>
      <c r="AE112" s="127">
        <f t="shared" si="8"/>
        <v>78630.859238625009</v>
      </c>
    </row>
    <row r="113" spans="1:31" s="128" customFormat="1" ht="30" outlineLevel="2">
      <c r="A113" s="122" t="s">
        <v>903</v>
      </c>
      <c r="B113" s="141" t="s">
        <v>1029</v>
      </c>
      <c r="C113" s="252" t="s">
        <v>3</v>
      </c>
      <c r="D113" s="252" t="s">
        <v>1085</v>
      </c>
      <c r="E113" s="125" t="s">
        <v>1086</v>
      </c>
      <c r="F113" s="125" t="s">
        <v>984</v>
      </c>
      <c r="G113" s="122">
        <f t="shared" si="9"/>
        <v>5</v>
      </c>
      <c r="H113" s="125">
        <v>2029</v>
      </c>
      <c r="I113" s="125">
        <v>20</v>
      </c>
      <c r="J113" s="415">
        <f>Costs!P112</f>
        <v>202500</v>
      </c>
      <c r="K113" s="419">
        <f t="array" ref="K113">IF(_xlfn.SWITCH(TRUE,COLUMN()-COLUMN($J$5)-$G113&lt;0,FALSE,MOD(COLUMN()-COLUMN($J$5)-$G113,$I113)=0,TRUE,FALSE),$J113*K$2,0)</f>
        <v>0</v>
      </c>
      <c r="L113" s="126">
        <f t="array" ref="L113">IF(_xlfn.SWITCH(TRUE,COLUMN()-COLUMN($J$5)-$G113&lt;0,FALSE,MOD(COLUMN()-COLUMN($J$5)-$G113,$I113)=0,TRUE,FALSE),$J113*L$2,0)</f>
        <v>0</v>
      </c>
      <c r="M113" s="126">
        <f t="array" ref="M113">IF(_xlfn.SWITCH(TRUE,COLUMN()-COLUMN($J$5)-$G113&lt;0,FALSE,MOD(COLUMN()-COLUMN($J$5)-$G113,$I113)=0,TRUE,FALSE),$J113*M$2,0)</f>
        <v>0</v>
      </c>
      <c r="N113" s="126">
        <f t="array" ref="N113">IF(_xlfn.SWITCH(TRUE,COLUMN()-COLUMN($J$5)-$G113&lt;0,FALSE,MOD(COLUMN()-COLUMN($J$5)-$G113,$I113)=0,TRUE,FALSE),$J113*N$2,0)</f>
        <v>0</v>
      </c>
      <c r="O113" s="126">
        <f t="array" ref="O113">IF(_xlfn.SWITCH(TRUE,COLUMN()-COLUMN($J$5)-$G113&lt;0,FALSE,MOD(COLUMN()-COLUMN($J$5)-$G113,$I113)=0,TRUE,FALSE),$J113*O$2,0)</f>
        <v>235892.577715875</v>
      </c>
      <c r="P113" s="126">
        <f t="array" ref="P113">IF(_xlfn.SWITCH(TRUE,COLUMN()-COLUMN($J$5)-$G113&lt;0,FALSE,MOD(COLUMN()-COLUMN($J$5)-$G113,$I113)=0,TRUE,FALSE),$J113*P$2,0)</f>
        <v>0</v>
      </c>
      <c r="Q113" s="126">
        <f t="array" ref="Q113">IF(_xlfn.SWITCH(TRUE,COLUMN()-COLUMN($J$5)-$G113&lt;0,FALSE,MOD(COLUMN()-COLUMN($J$5)-$G113,$I113)=0,TRUE,FALSE),$J113*Q$2,0)</f>
        <v>0</v>
      </c>
      <c r="R113" s="126">
        <f t="array" ref="R113">IF(_xlfn.SWITCH(TRUE,COLUMN()-COLUMN($J$5)-$G113&lt;0,FALSE,MOD(COLUMN()-COLUMN($J$5)-$G113,$I113)=0,TRUE,FALSE),$J113*R$2,0)</f>
        <v>0</v>
      </c>
      <c r="S113" s="126">
        <f t="array" ref="S113">IF(_xlfn.SWITCH(TRUE,COLUMN()-COLUMN($J$5)-$G113&lt;0,FALSE,MOD(COLUMN()-COLUMN($J$5)-$G113,$I113)=0,TRUE,FALSE),$J113*S$2,0)</f>
        <v>0</v>
      </c>
      <c r="T113" s="126">
        <f t="array" ref="T113">IF(_xlfn.SWITCH(TRUE,COLUMN()-COLUMN($J$5)-$G113&lt;0,FALSE,MOD(COLUMN()-COLUMN($J$5)-$G113,$I113)=0,TRUE,FALSE),$J113*T$2,0)</f>
        <v>0</v>
      </c>
      <c r="U113" s="126">
        <f t="array" ref="U113">IF(_xlfn.SWITCH(TRUE,COLUMN()-COLUMN($J$5)-$G113&lt;0,FALSE,MOD(COLUMN()-COLUMN($J$5)-$G113,$I113)=0,TRUE,FALSE),$J113*U$2,0)</f>
        <v>0</v>
      </c>
      <c r="V113" s="126">
        <f t="array" ref="V113">IF(_xlfn.SWITCH(TRUE,COLUMN()-COLUMN($J$5)-$G113&lt;0,FALSE,MOD(COLUMN()-COLUMN($J$5)-$G113,$I113)=0,TRUE,FALSE),$J113*V$2,0)</f>
        <v>0</v>
      </c>
      <c r="W113" s="126">
        <f t="array" ref="W113">IF(_xlfn.SWITCH(TRUE,COLUMN()-COLUMN($J$5)-$G113&lt;0,FALSE,MOD(COLUMN()-COLUMN($J$5)-$G113,$I113)=0,TRUE,FALSE),$J113*W$2,0)</f>
        <v>0</v>
      </c>
      <c r="X113" s="126">
        <f t="array" ref="X113">IF(_xlfn.SWITCH(TRUE,COLUMN()-COLUMN($J$5)-$G113&lt;0,FALSE,MOD(COLUMN()-COLUMN($J$5)-$G113,$I113)=0,TRUE,FALSE),$J113*X$2,0)</f>
        <v>0</v>
      </c>
      <c r="Y113" s="126">
        <f t="array" ref="Y113">IF(_xlfn.SWITCH(TRUE,COLUMN()-COLUMN($J$5)-$G113&lt;0,FALSE,MOD(COLUMN()-COLUMN($J$5)-$G113,$I113)=0,TRUE,FALSE),$J113*Y$2,0)</f>
        <v>0</v>
      </c>
      <c r="Z113" s="126">
        <f t="array" ref="Z113">IF(_xlfn.SWITCH(TRUE,COLUMN()-COLUMN($J$5)-$G113&lt;0,FALSE,MOD(COLUMN()-COLUMN($J$5)-$G113,$I113)=0,TRUE,FALSE),$J113*Z$2,0)</f>
        <v>0</v>
      </c>
      <c r="AA113" s="126">
        <f t="array" ref="AA113">IF(_xlfn.SWITCH(TRUE,COLUMN()-COLUMN($J$5)-$G113&lt;0,FALSE,MOD(COLUMN()-COLUMN($J$5)-$G113,$I113)=0,TRUE,FALSE),$J113*AA$2,0)</f>
        <v>0</v>
      </c>
      <c r="AB113" s="126">
        <f t="array" ref="AB113">IF(_xlfn.SWITCH(TRUE,COLUMN()-COLUMN($J$5)-$G113&lt;0,FALSE,MOD(COLUMN()-COLUMN($J$5)-$G113,$I113)=0,TRUE,FALSE),$J113*AB$2,0)</f>
        <v>0</v>
      </c>
      <c r="AC113" s="126">
        <f t="array" ref="AC113">IF(_xlfn.SWITCH(TRUE,COLUMN()-COLUMN($J$5)-$G113&lt;0,FALSE,MOD(COLUMN()-COLUMN($J$5)-$G113,$I113)=0,TRUE,FALSE),$J113*AC$2,0)</f>
        <v>0</v>
      </c>
      <c r="AD113" s="126">
        <f t="array" ref="AD113">IF(_xlfn.SWITCH(TRUE,COLUMN()-COLUMN($J$5)-$G113&lt;0,FALSE,MOD(COLUMN()-COLUMN($J$5)-$G113,$I113)=0,TRUE,FALSE),$J113*AD$2,0)</f>
        <v>0</v>
      </c>
      <c r="AE113" s="127">
        <f t="shared" si="8"/>
        <v>235892.577715875</v>
      </c>
    </row>
    <row r="114" spans="1:31" s="128" customFormat="1" ht="30" outlineLevel="2">
      <c r="A114" s="122" t="s">
        <v>903</v>
      </c>
      <c r="B114" s="141" t="s">
        <v>1030</v>
      </c>
      <c r="C114" s="252" t="s">
        <v>3</v>
      </c>
      <c r="D114" s="252" t="s">
        <v>1085</v>
      </c>
      <c r="E114" s="125" t="s">
        <v>1086</v>
      </c>
      <c r="F114" s="125" t="s">
        <v>985</v>
      </c>
      <c r="G114" s="122">
        <f t="shared" si="9"/>
        <v>14</v>
      </c>
      <c r="H114" s="125">
        <v>2038</v>
      </c>
      <c r="I114" s="125">
        <v>20</v>
      </c>
      <c r="J114" s="415">
        <f>Costs!P113</f>
        <v>36450</v>
      </c>
      <c r="K114" s="419">
        <f t="array" ref="K114">IF(_xlfn.SWITCH(TRUE,COLUMN()-COLUMN($J$5)-$G114&lt;0,FALSE,MOD(COLUMN()-COLUMN($J$5)-$G114,$I114)=0,TRUE,FALSE),$J114*K$2,0)</f>
        <v>0</v>
      </c>
      <c r="L114" s="126">
        <f t="array" ref="L114">IF(_xlfn.SWITCH(TRUE,COLUMN()-COLUMN($J$5)-$G114&lt;0,FALSE,MOD(COLUMN()-COLUMN($J$5)-$G114,$I114)=0,TRUE,FALSE),$J114*L$2,0)</f>
        <v>0</v>
      </c>
      <c r="M114" s="126">
        <f t="array" ref="M114">IF(_xlfn.SWITCH(TRUE,COLUMN()-COLUMN($J$5)-$G114&lt;0,FALSE,MOD(COLUMN()-COLUMN($J$5)-$G114,$I114)=0,TRUE,FALSE),$J114*M$2,0)</f>
        <v>0</v>
      </c>
      <c r="N114" s="126">
        <f t="array" ref="N114">IF(_xlfn.SWITCH(TRUE,COLUMN()-COLUMN($J$5)-$G114&lt;0,FALSE,MOD(COLUMN()-COLUMN($J$5)-$G114,$I114)=0,TRUE,FALSE),$J114*N$2,0)</f>
        <v>0</v>
      </c>
      <c r="O114" s="126">
        <f t="array" ref="O114">IF(_xlfn.SWITCH(TRUE,COLUMN()-COLUMN($J$5)-$G114&lt;0,FALSE,MOD(COLUMN()-COLUMN($J$5)-$G114,$I114)=0,TRUE,FALSE),$J114*O$2,0)</f>
        <v>0</v>
      </c>
      <c r="P114" s="126">
        <f t="array" ref="P114">IF(_xlfn.SWITCH(TRUE,COLUMN()-COLUMN($J$5)-$G114&lt;0,FALSE,MOD(COLUMN()-COLUMN($J$5)-$G114,$I114)=0,TRUE,FALSE),$J114*P$2,0)</f>
        <v>0</v>
      </c>
      <c r="Q114" s="126">
        <f t="array" ref="Q114">IF(_xlfn.SWITCH(TRUE,COLUMN()-COLUMN($J$5)-$G114&lt;0,FALSE,MOD(COLUMN()-COLUMN($J$5)-$G114,$I114)=0,TRUE,FALSE),$J114*Q$2,0)</f>
        <v>0</v>
      </c>
      <c r="R114" s="126">
        <f t="array" ref="R114">IF(_xlfn.SWITCH(TRUE,COLUMN()-COLUMN($J$5)-$G114&lt;0,FALSE,MOD(COLUMN()-COLUMN($J$5)-$G114,$I114)=0,TRUE,FALSE),$J114*R$2,0)</f>
        <v>0</v>
      </c>
      <c r="S114" s="126">
        <f t="array" ref="S114">IF(_xlfn.SWITCH(TRUE,COLUMN()-COLUMN($J$5)-$G114&lt;0,FALSE,MOD(COLUMN()-COLUMN($J$5)-$G114,$I114)=0,TRUE,FALSE),$J114*S$2,0)</f>
        <v>0</v>
      </c>
      <c r="T114" s="126">
        <f t="array" ref="T114">IF(_xlfn.SWITCH(TRUE,COLUMN()-COLUMN($J$5)-$G114&lt;0,FALSE,MOD(COLUMN()-COLUMN($J$5)-$G114,$I114)=0,TRUE,FALSE),$J114*T$2,0)</f>
        <v>0</v>
      </c>
      <c r="U114" s="126">
        <f t="array" ref="U114">IF(_xlfn.SWITCH(TRUE,COLUMN()-COLUMN($J$5)-$G114&lt;0,FALSE,MOD(COLUMN()-COLUMN($J$5)-$G114,$I114)=0,TRUE,FALSE),$J114*U$2,0)</f>
        <v>0</v>
      </c>
      <c r="V114" s="126">
        <f t="array" ref="V114">IF(_xlfn.SWITCH(TRUE,COLUMN()-COLUMN($J$5)-$G114&lt;0,FALSE,MOD(COLUMN()-COLUMN($J$5)-$G114,$I114)=0,TRUE,FALSE),$J114*V$2,0)</f>
        <v>0</v>
      </c>
      <c r="W114" s="126">
        <f t="array" ref="W114">IF(_xlfn.SWITCH(TRUE,COLUMN()-COLUMN($J$5)-$G114&lt;0,FALSE,MOD(COLUMN()-COLUMN($J$5)-$G114,$I114)=0,TRUE,FALSE),$J114*W$2,0)</f>
        <v>0</v>
      </c>
      <c r="X114" s="126">
        <f t="array" ref="X114">IF(_xlfn.SWITCH(TRUE,COLUMN()-COLUMN($J$5)-$G114&lt;0,FALSE,MOD(COLUMN()-COLUMN($J$5)-$G114,$I114)=0,TRUE,FALSE),$J114*X$2,0)</f>
        <v>55401.535740245366</v>
      </c>
      <c r="Y114" s="126">
        <f t="array" ref="Y114">IF(_xlfn.SWITCH(TRUE,COLUMN()-COLUMN($J$5)-$G114&lt;0,FALSE,MOD(COLUMN()-COLUMN($J$5)-$G114,$I114)=0,TRUE,FALSE),$J114*Y$2,0)</f>
        <v>0</v>
      </c>
      <c r="Z114" s="126">
        <f t="array" ref="Z114">IF(_xlfn.SWITCH(TRUE,COLUMN()-COLUMN($J$5)-$G114&lt;0,FALSE,MOD(COLUMN()-COLUMN($J$5)-$G114,$I114)=0,TRUE,FALSE),$J114*Z$2,0)</f>
        <v>0</v>
      </c>
      <c r="AA114" s="126">
        <f t="array" ref="AA114">IF(_xlfn.SWITCH(TRUE,COLUMN()-COLUMN($J$5)-$G114&lt;0,FALSE,MOD(COLUMN()-COLUMN($J$5)-$G114,$I114)=0,TRUE,FALSE),$J114*AA$2,0)</f>
        <v>0</v>
      </c>
      <c r="AB114" s="126">
        <f t="array" ref="AB114">IF(_xlfn.SWITCH(TRUE,COLUMN()-COLUMN($J$5)-$G114&lt;0,FALSE,MOD(COLUMN()-COLUMN($J$5)-$G114,$I114)=0,TRUE,FALSE),$J114*AB$2,0)</f>
        <v>0</v>
      </c>
      <c r="AC114" s="126">
        <f t="array" ref="AC114">IF(_xlfn.SWITCH(TRUE,COLUMN()-COLUMN($J$5)-$G114&lt;0,FALSE,MOD(COLUMN()-COLUMN($J$5)-$G114,$I114)=0,TRUE,FALSE),$J114*AC$2,0)</f>
        <v>0</v>
      </c>
      <c r="AD114" s="126">
        <f t="array" ref="AD114">IF(_xlfn.SWITCH(TRUE,COLUMN()-COLUMN($J$5)-$G114&lt;0,FALSE,MOD(COLUMN()-COLUMN($J$5)-$G114,$I114)=0,TRUE,FALSE),$J114*AD$2,0)</f>
        <v>0</v>
      </c>
      <c r="AE114" s="127">
        <f t="shared" si="8"/>
        <v>55401.535740245366</v>
      </c>
    </row>
    <row r="115" spans="1:31" s="128" customFormat="1" ht="30" outlineLevel="2">
      <c r="A115" s="122" t="s">
        <v>903</v>
      </c>
      <c r="B115" s="141" t="s">
        <v>1031</v>
      </c>
      <c r="C115" s="252" t="s">
        <v>995</v>
      </c>
      <c r="D115" s="252" t="s">
        <v>1085</v>
      </c>
      <c r="E115" s="125" t="s">
        <v>1086</v>
      </c>
      <c r="F115" s="125" t="s">
        <v>984</v>
      </c>
      <c r="G115" s="122">
        <f t="shared" si="9"/>
        <v>5</v>
      </c>
      <c r="H115" s="125">
        <v>2029</v>
      </c>
      <c r="I115" s="125">
        <v>20</v>
      </c>
      <c r="J115" s="415">
        <f>Costs!P114</f>
        <v>175500</v>
      </c>
      <c r="K115" s="419">
        <f t="array" ref="K115">IF(_xlfn.SWITCH(TRUE,COLUMN()-COLUMN($J$5)-$G115&lt;0,FALSE,MOD(COLUMN()-COLUMN($J$5)-$G115,$I115)=0,TRUE,FALSE),$J115*K$2,0)</f>
        <v>0</v>
      </c>
      <c r="L115" s="126">
        <f t="array" ref="L115">IF(_xlfn.SWITCH(TRUE,COLUMN()-COLUMN($J$5)-$G115&lt;0,FALSE,MOD(COLUMN()-COLUMN($J$5)-$G115,$I115)=0,TRUE,FALSE),$J115*L$2,0)</f>
        <v>0</v>
      </c>
      <c r="M115" s="126">
        <f t="array" ref="M115">IF(_xlfn.SWITCH(TRUE,COLUMN()-COLUMN($J$5)-$G115&lt;0,FALSE,MOD(COLUMN()-COLUMN($J$5)-$G115,$I115)=0,TRUE,FALSE),$J115*M$2,0)</f>
        <v>0</v>
      </c>
      <c r="N115" s="126">
        <f t="array" ref="N115">IF(_xlfn.SWITCH(TRUE,COLUMN()-COLUMN($J$5)-$G115&lt;0,FALSE,MOD(COLUMN()-COLUMN($J$5)-$G115,$I115)=0,TRUE,FALSE),$J115*N$2,0)</f>
        <v>0</v>
      </c>
      <c r="O115" s="126">
        <f t="array" ref="O115">IF(_xlfn.SWITCH(TRUE,COLUMN()-COLUMN($J$5)-$G115&lt;0,FALSE,MOD(COLUMN()-COLUMN($J$5)-$G115,$I115)=0,TRUE,FALSE),$J115*O$2,0)</f>
        <v>204440.23402042501</v>
      </c>
      <c r="P115" s="126">
        <f t="array" ref="P115">IF(_xlfn.SWITCH(TRUE,COLUMN()-COLUMN($J$5)-$G115&lt;0,FALSE,MOD(COLUMN()-COLUMN($J$5)-$G115,$I115)=0,TRUE,FALSE),$J115*P$2,0)</f>
        <v>0</v>
      </c>
      <c r="Q115" s="126">
        <f t="array" ref="Q115">IF(_xlfn.SWITCH(TRUE,COLUMN()-COLUMN($J$5)-$G115&lt;0,FALSE,MOD(COLUMN()-COLUMN($J$5)-$G115,$I115)=0,TRUE,FALSE),$J115*Q$2,0)</f>
        <v>0</v>
      </c>
      <c r="R115" s="126">
        <f t="array" ref="R115">IF(_xlfn.SWITCH(TRUE,COLUMN()-COLUMN($J$5)-$G115&lt;0,FALSE,MOD(COLUMN()-COLUMN($J$5)-$G115,$I115)=0,TRUE,FALSE),$J115*R$2,0)</f>
        <v>0</v>
      </c>
      <c r="S115" s="126">
        <f t="array" ref="S115">IF(_xlfn.SWITCH(TRUE,COLUMN()-COLUMN($J$5)-$G115&lt;0,FALSE,MOD(COLUMN()-COLUMN($J$5)-$G115,$I115)=0,TRUE,FALSE),$J115*S$2,0)</f>
        <v>0</v>
      </c>
      <c r="T115" s="126">
        <f t="array" ref="T115">IF(_xlfn.SWITCH(TRUE,COLUMN()-COLUMN($J$5)-$G115&lt;0,FALSE,MOD(COLUMN()-COLUMN($J$5)-$G115,$I115)=0,TRUE,FALSE),$J115*T$2,0)</f>
        <v>0</v>
      </c>
      <c r="U115" s="126">
        <f t="array" ref="U115">IF(_xlfn.SWITCH(TRUE,COLUMN()-COLUMN($J$5)-$G115&lt;0,FALSE,MOD(COLUMN()-COLUMN($J$5)-$G115,$I115)=0,TRUE,FALSE),$J115*U$2,0)</f>
        <v>0</v>
      </c>
      <c r="V115" s="126">
        <f t="array" ref="V115">IF(_xlfn.SWITCH(TRUE,COLUMN()-COLUMN($J$5)-$G115&lt;0,FALSE,MOD(COLUMN()-COLUMN($J$5)-$G115,$I115)=0,TRUE,FALSE),$J115*V$2,0)</f>
        <v>0</v>
      </c>
      <c r="W115" s="126">
        <f t="array" ref="W115">IF(_xlfn.SWITCH(TRUE,COLUMN()-COLUMN($J$5)-$G115&lt;0,FALSE,MOD(COLUMN()-COLUMN($J$5)-$G115,$I115)=0,TRUE,FALSE),$J115*W$2,0)</f>
        <v>0</v>
      </c>
      <c r="X115" s="126">
        <f t="array" ref="X115">IF(_xlfn.SWITCH(TRUE,COLUMN()-COLUMN($J$5)-$G115&lt;0,FALSE,MOD(COLUMN()-COLUMN($J$5)-$G115,$I115)=0,TRUE,FALSE),$J115*X$2,0)</f>
        <v>0</v>
      </c>
      <c r="Y115" s="126">
        <f t="array" ref="Y115">IF(_xlfn.SWITCH(TRUE,COLUMN()-COLUMN($J$5)-$G115&lt;0,FALSE,MOD(COLUMN()-COLUMN($J$5)-$G115,$I115)=0,TRUE,FALSE),$J115*Y$2,0)</f>
        <v>0</v>
      </c>
      <c r="Z115" s="126">
        <f t="array" ref="Z115">IF(_xlfn.SWITCH(TRUE,COLUMN()-COLUMN($J$5)-$G115&lt;0,FALSE,MOD(COLUMN()-COLUMN($J$5)-$G115,$I115)=0,TRUE,FALSE),$J115*Z$2,0)</f>
        <v>0</v>
      </c>
      <c r="AA115" s="126">
        <f t="array" ref="AA115">IF(_xlfn.SWITCH(TRUE,COLUMN()-COLUMN($J$5)-$G115&lt;0,FALSE,MOD(COLUMN()-COLUMN($J$5)-$G115,$I115)=0,TRUE,FALSE),$J115*AA$2,0)</f>
        <v>0</v>
      </c>
      <c r="AB115" s="126">
        <f t="array" ref="AB115">IF(_xlfn.SWITCH(TRUE,COLUMN()-COLUMN($J$5)-$G115&lt;0,FALSE,MOD(COLUMN()-COLUMN($J$5)-$G115,$I115)=0,TRUE,FALSE),$J115*AB$2,0)</f>
        <v>0</v>
      </c>
      <c r="AC115" s="126">
        <f t="array" ref="AC115">IF(_xlfn.SWITCH(TRUE,COLUMN()-COLUMN($J$5)-$G115&lt;0,FALSE,MOD(COLUMN()-COLUMN($J$5)-$G115,$I115)=0,TRUE,FALSE),$J115*AC$2,0)</f>
        <v>0</v>
      </c>
      <c r="AD115" s="126">
        <f t="array" ref="AD115">IF(_xlfn.SWITCH(TRUE,COLUMN()-COLUMN($J$5)-$G115&lt;0,FALSE,MOD(COLUMN()-COLUMN($J$5)-$G115,$I115)=0,TRUE,FALSE),$J115*AD$2,0)</f>
        <v>0</v>
      </c>
      <c r="AE115" s="127">
        <f t="shared" si="8"/>
        <v>204440.23402042501</v>
      </c>
    </row>
    <row r="116" spans="1:31" s="128" customFormat="1" ht="30" outlineLevel="2">
      <c r="A116" s="122" t="s">
        <v>903</v>
      </c>
      <c r="B116" s="141" t="s">
        <v>1032</v>
      </c>
      <c r="C116" s="252" t="s">
        <v>995</v>
      </c>
      <c r="D116" s="252" t="s">
        <v>1085</v>
      </c>
      <c r="E116" s="125" t="s">
        <v>1086</v>
      </c>
      <c r="F116" s="125" t="s">
        <v>984</v>
      </c>
      <c r="G116" s="122">
        <f t="shared" si="9"/>
        <v>5</v>
      </c>
      <c r="H116" s="125">
        <v>2029</v>
      </c>
      <c r="I116" s="125">
        <v>20</v>
      </c>
      <c r="J116" s="415">
        <f>Costs!P115</f>
        <v>74250</v>
      </c>
      <c r="K116" s="419">
        <f t="array" ref="K116">IF(_xlfn.SWITCH(TRUE,COLUMN()-COLUMN($J$5)-$G116&lt;0,FALSE,MOD(COLUMN()-COLUMN($J$5)-$G116,$I116)=0,TRUE,FALSE),$J116*K$2,0)</f>
        <v>0</v>
      </c>
      <c r="L116" s="126">
        <f t="array" ref="L116">IF(_xlfn.SWITCH(TRUE,COLUMN()-COLUMN($J$5)-$G116&lt;0,FALSE,MOD(COLUMN()-COLUMN($J$5)-$G116,$I116)=0,TRUE,FALSE),$J116*L$2,0)</f>
        <v>0</v>
      </c>
      <c r="M116" s="126">
        <f t="array" ref="M116">IF(_xlfn.SWITCH(TRUE,COLUMN()-COLUMN($J$5)-$G116&lt;0,FALSE,MOD(COLUMN()-COLUMN($J$5)-$G116,$I116)=0,TRUE,FALSE),$J116*M$2,0)</f>
        <v>0</v>
      </c>
      <c r="N116" s="126">
        <f t="array" ref="N116">IF(_xlfn.SWITCH(TRUE,COLUMN()-COLUMN($J$5)-$G116&lt;0,FALSE,MOD(COLUMN()-COLUMN($J$5)-$G116,$I116)=0,TRUE,FALSE),$J116*N$2,0)</f>
        <v>0</v>
      </c>
      <c r="O116" s="126">
        <f t="array" ref="O116">IF(_xlfn.SWITCH(TRUE,COLUMN()-COLUMN($J$5)-$G116&lt;0,FALSE,MOD(COLUMN()-COLUMN($J$5)-$G116,$I116)=0,TRUE,FALSE),$J116*O$2,0)</f>
        <v>86493.945162487507</v>
      </c>
      <c r="P116" s="126">
        <f t="array" ref="P116">IF(_xlfn.SWITCH(TRUE,COLUMN()-COLUMN($J$5)-$G116&lt;0,FALSE,MOD(COLUMN()-COLUMN($J$5)-$G116,$I116)=0,TRUE,FALSE),$J116*P$2,0)</f>
        <v>0</v>
      </c>
      <c r="Q116" s="126">
        <f t="array" ref="Q116">IF(_xlfn.SWITCH(TRUE,COLUMN()-COLUMN($J$5)-$G116&lt;0,FALSE,MOD(COLUMN()-COLUMN($J$5)-$G116,$I116)=0,TRUE,FALSE),$J116*Q$2,0)</f>
        <v>0</v>
      </c>
      <c r="R116" s="126">
        <f t="array" ref="R116">IF(_xlfn.SWITCH(TRUE,COLUMN()-COLUMN($J$5)-$G116&lt;0,FALSE,MOD(COLUMN()-COLUMN($J$5)-$G116,$I116)=0,TRUE,FALSE),$J116*R$2,0)</f>
        <v>0</v>
      </c>
      <c r="S116" s="126">
        <f t="array" ref="S116">IF(_xlfn.SWITCH(TRUE,COLUMN()-COLUMN($J$5)-$G116&lt;0,FALSE,MOD(COLUMN()-COLUMN($J$5)-$G116,$I116)=0,TRUE,FALSE),$J116*S$2,0)</f>
        <v>0</v>
      </c>
      <c r="T116" s="126">
        <f t="array" ref="T116">IF(_xlfn.SWITCH(TRUE,COLUMN()-COLUMN($J$5)-$G116&lt;0,FALSE,MOD(COLUMN()-COLUMN($J$5)-$G116,$I116)=0,TRUE,FALSE),$J116*T$2,0)</f>
        <v>0</v>
      </c>
      <c r="U116" s="126">
        <f t="array" ref="U116">IF(_xlfn.SWITCH(TRUE,COLUMN()-COLUMN($J$5)-$G116&lt;0,FALSE,MOD(COLUMN()-COLUMN($J$5)-$G116,$I116)=0,TRUE,FALSE),$J116*U$2,0)</f>
        <v>0</v>
      </c>
      <c r="V116" s="126">
        <f t="array" ref="V116">IF(_xlfn.SWITCH(TRUE,COLUMN()-COLUMN($J$5)-$G116&lt;0,FALSE,MOD(COLUMN()-COLUMN($J$5)-$G116,$I116)=0,TRUE,FALSE),$J116*V$2,0)</f>
        <v>0</v>
      </c>
      <c r="W116" s="126">
        <f t="array" ref="W116">IF(_xlfn.SWITCH(TRUE,COLUMN()-COLUMN($J$5)-$G116&lt;0,FALSE,MOD(COLUMN()-COLUMN($J$5)-$G116,$I116)=0,TRUE,FALSE),$J116*W$2,0)</f>
        <v>0</v>
      </c>
      <c r="X116" s="126">
        <f t="array" ref="X116">IF(_xlfn.SWITCH(TRUE,COLUMN()-COLUMN($J$5)-$G116&lt;0,FALSE,MOD(COLUMN()-COLUMN($J$5)-$G116,$I116)=0,TRUE,FALSE),$J116*X$2,0)</f>
        <v>0</v>
      </c>
      <c r="Y116" s="126">
        <f t="array" ref="Y116">IF(_xlfn.SWITCH(TRUE,COLUMN()-COLUMN($J$5)-$G116&lt;0,FALSE,MOD(COLUMN()-COLUMN($J$5)-$G116,$I116)=0,TRUE,FALSE),$J116*Y$2,0)</f>
        <v>0</v>
      </c>
      <c r="Z116" s="126">
        <f t="array" ref="Z116">IF(_xlfn.SWITCH(TRUE,COLUMN()-COLUMN($J$5)-$G116&lt;0,FALSE,MOD(COLUMN()-COLUMN($J$5)-$G116,$I116)=0,TRUE,FALSE),$J116*Z$2,0)</f>
        <v>0</v>
      </c>
      <c r="AA116" s="126">
        <f t="array" ref="AA116">IF(_xlfn.SWITCH(TRUE,COLUMN()-COLUMN($J$5)-$G116&lt;0,FALSE,MOD(COLUMN()-COLUMN($J$5)-$G116,$I116)=0,TRUE,FALSE),$J116*AA$2,0)</f>
        <v>0</v>
      </c>
      <c r="AB116" s="126">
        <f t="array" ref="AB116">IF(_xlfn.SWITCH(TRUE,COLUMN()-COLUMN($J$5)-$G116&lt;0,FALSE,MOD(COLUMN()-COLUMN($J$5)-$G116,$I116)=0,TRUE,FALSE),$J116*AB$2,0)</f>
        <v>0</v>
      </c>
      <c r="AC116" s="126">
        <f t="array" ref="AC116">IF(_xlfn.SWITCH(TRUE,COLUMN()-COLUMN($J$5)-$G116&lt;0,FALSE,MOD(COLUMN()-COLUMN($J$5)-$G116,$I116)=0,TRUE,FALSE),$J116*AC$2,0)</f>
        <v>0</v>
      </c>
      <c r="AD116" s="126">
        <f t="array" ref="AD116">IF(_xlfn.SWITCH(TRUE,COLUMN()-COLUMN($J$5)-$G116&lt;0,FALSE,MOD(COLUMN()-COLUMN($J$5)-$G116,$I116)=0,TRUE,FALSE),$J116*AD$2,0)</f>
        <v>0</v>
      </c>
      <c r="AE116" s="127">
        <f t="shared" si="8"/>
        <v>86493.945162487507</v>
      </c>
    </row>
    <row r="117" spans="1:31" s="128" customFormat="1" ht="30" outlineLevel="2">
      <c r="A117" s="122" t="s">
        <v>903</v>
      </c>
      <c r="B117" s="141" t="s">
        <v>1033</v>
      </c>
      <c r="C117" s="252" t="s">
        <v>1105</v>
      </c>
      <c r="D117" s="252" t="s">
        <v>1085</v>
      </c>
      <c r="E117" s="125" t="s">
        <v>1086</v>
      </c>
      <c r="F117" s="125" t="s">
        <v>985</v>
      </c>
      <c r="G117" s="122">
        <f t="shared" si="9"/>
        <v>15</v>
      </c>
      <c r="H117" s="125">
        <v>2039</v>
      </c>
      <c r="I117" s="125">
        <v>18</v>
      </c>
      <c r="J117" s="415">
        <f>Costs!P116</f>
        <v>675000</v>
      </c>
      <c r="K117" s="419">
        <f t="array" ref="K117">IF(_xlfn.SWITCH(TRUE,COLUMN()-COLUMN($J$5)-$G117&lt;0,FALSE,MOD(COLUMN()-COLUMN($J$5)-$G117,$I117)=0,TRUE,FALSE),$J117*K$2,0)</f>
        <v>0</v>
      </c>
      <c r="L117" s="126">
        <f t="array" ref="L117">IF(_xlfn.SWITCH(TRUE,COLUMN()-COLUMN($J$5)-$G117&lt;0,FALSE,MOD(COLUMN()-COLUMN($J$5)-$G117,$I117)=0,TRUE,FALSE),$J117*L$2,0)</f>
        <v>0</v>
      </c>
      <c r="M117" s="126">
        <f t="array" ref="M117">IF(_xlfn.SWITCH(TRUE,COLUMN()-COLUMN($J$5)-$G117&lt;0,FALSE,MOD(COLUMN()-COLUMN($J$5)-$G117,$I117)=0,TRUE,FALSE),$J117*M$2,0)</f>
        <v>0</v>
      </c>
      <c r="N117" s="126">
        <f t="array" ref="N117">IF(_xlfn.SWITCH(TRUE,COLUMN()-COLUMN($J$5)-$G117&lt;0,FALSE,MOD(COLUMN()-COLUMN($J$5)-$G117,$I117)=0,TRUE,FALSE),$J117*N$2,0)</f>
        <v>0</v>
      </c>
      <c r="O117" s="126">
        <f t="array" ref="O117">IF(_xlfn.SWITCH(TRUE,COLUMN()-COLUMN($J$5)-$G117&lt;0,FALSE,MOD(COLUMN()-COLUMN($J$5)-$G117,$I117)=0,TRUE,FALSE),$J117*O$2,0)</f>
        <v>0</v>
      </c>
      <c r="P117" s="126">
        <f t="array" ref="P117">IF(_xlfn.SWITCH(TRUE,COLUMN()-COLUMN($J$5)-$G117&lt;0,FALSE,MOD(COLUMN()-COLUMN($J$5)-$G117,$I117)=0,TRUE,FALSE),$J117*P$2,0)</f>
        <v>0</v>
      </c>
      <c r="Q117" s="126">
        <f t="array" ref="Q117">IF(_xlfn.SWITCH(TRUE,COLUMN()-COLUMN($J$5)-$G117&lt;0,FALSE,MOD(COLUMN()-COLUMN($J$5)-$G117,$I117)=0,TRUE,FALSE),$J117*Q$2,0)</f>
        <v>0</v>
      </c>
      <c r="R117" s="126">
        <f t="array" ref="R117">IF(_xlfn.SWITCH(TRUE,COLUMN()-COLUMN($J$5)-$G117&lt;0,FALSE,MOD(COLUMN()-COLUMN($J$5)-$G117,$I117)=0,TRUE,FALSE),$J117*R$2,0)</f>
        <v>0</v>
      </c>
      <c r="S117" s="126">
        <f t="array" ref="S117">IF(_xlfn.SWITCH(TRUE,COLUMN()-COLUMN($J$5)-$G117&lt;0,FALSE,MOD(COLUMN()-COLUMN($J$5)-$G117,$I117)=0,TRUE,FALSE),$J117*S$2,0)</f>
        <v>0</v>
      </c>
      <c r="T117" s="126">
        <f t="array" ref="T117">IF(_xlfn.SWITCH(TRUE,COLUMN()-COLUMN($J$5)-$G117&lt;0,FALSE,MOD(COLUMN()-COLUMN($J$5)-$G117,$I117)=0,TRUE,FALSE),$J117*T$2,0)</f>
        <v>0</v>
      </c>
      <c r="U117" s="126">
        <f t="array" ref="U117">IF(_xlfn.SWITCH(TRUE,COLUMN()-COLUMN($J$5)-$G117&lt;0,FALSE,MOD(COLUMN()-COLUMN($J$5)-$G117,$I117)=0,TRUE,FALSE),$J117*U$2,0)</f>
        <v>0</v>
      </c>
      <c r="V117" s="126">
        <f t="array" ref="V117">IF(_xlfn.SWITCH(TRUE,COLUMN()-COLUMN($J$5)-$G117&lt;0,FALSE,MOD(COLUMN()-COLUMN($J$5)-$G117,$I117)=0,TRUE,FALSE),$J117*V$2,0)</f>
        <v>0</v>
      </c>
      <c r="W117" s="126">
        <f t="array" ref="W117">IF(_xlfn.SWITCH(TRUE,COLUMN()-COLUMN($J$5)-$G117&lt;0,FALSE,MOD(COLUMN()-COLUMN($J$5)-$G117,$I117)=0,TRUE,FALSE),$J117*W$2,0)</f>
        <v>0</v>
      </c>
      <c r="X117" s="126">
        <f t="array" ref="X117">IF(_xlfn.SWITCH(TRUE,COLUMN()-COLUMN($J$5)-$G117&lt;0,FALSE,MOD(COLUMN()-COLUMN($J$5)-$G117,$I117)=0,TRUE,FALSE),$J117*X$2,0)</f>
        <v>0</v>
      </c>
      <c r="Y117" s="126">
        <f t="array" ref="Y117">IF(_xlfn.SWITCH(TRUE,COLUMN()-COLUMN($J$5)-$G117&lt;0,FALSE,MOD(COLUMN()-COLUMN($J$5)-$G117,$I117)=0,TRUE,FALSE),$J117*Y$2,0)</f>
        <v>1056732.9965269023</v>
      </c>
      <c r="Z117" s="126">
        <f t="array" ref="Z117">IF(_xlfn.SWITCH(TRUE,COLUMN()-COLUMN($J$5)-$G117&lt;0,FALSE,MOD(COLUMN()-COLUMN($J$5)-$G117,$I117)=0,TRUE,FALSE),$J117*Z$2,0)</f>
        <v>0</v>
      </c>
      <c r="AA117" s="126">
        <f t="array" ref="AA117">IF(_xlfn.SWITCH(TRUE,COLUMN()-COLUMN($J$5)-$G117&lt;0,FALSE,MOD(COLUMN()-COLUMN($J$5)-$G117,$I117)=0,TRUE,FALSE),$J117*AA$2,0)</f>
        <v>0</v>
      </c>
      <c r="AB117" s="126">
        <f t="array" ref="AB117">IF(_xlfn.SWITCH(TRUE,COLUMN()-COLUMN($J$5)-$G117&lt;0,FALSE,MOD(COLUMN()-COLUMN($J$5)-$G117,$I117)=0,TRUE,FALSE),$J117*AB$2,0)</f>
        <v>0</v>
      </c>
      <c r="AC117" s="126">
        <f t="array" ref="AC117">IF(_xlfn.SWITCH(TRUE,COLUMN()-COLUMN($J$5)-$G117&lt;0,FALSE,MOD(COLUMN()-COLUMN($J$5)-$G117,$I117)=0,TRUE,FALSE),$J117*AC$2,0)</f>
        <v>0</v>
      </c>
      <c r="AD117" s="126">
        <f t="array" ref="AD117">IF(_xlfn.SWITCH(TRUE,COLUMN()-COLUMN($J$5)-$G117&lt;0,FALSE,MOD(COLUMN()-COLUMN($J$5)-$G117,$I117)=0,TRUE,FALSE),$J117*AD$2,0)</f>
        <v>0</v>
      </c>
      <c r="AE117" s="127">
        <f t="shared" si="8"/>
        <v>1056732.9965269023</v>
      </c>
    </row>
    <row r="118" spans="1:31" s="128" customFormat="1" ht="30" outlineLevel="2">
      <c r="A118" s="122" t="s">
        <v>903</v>
      </c>
      <c r="B118" s="141" t="s">
        <v>1034</v>
      </c>
      <c r="C118" s="252" t="s">
        <v>1105</v>
      </c>
      <c r="D118" s="252" t="s">
        <v>1085</v>
      </c>
      <c r="E118" s="125" t="s">
        <v>1086</v>
      </c>
      <c r="F118" s="125" t="s">
        <v>985</v>
      </c>
      <c r="G118" s="122">
        <f t="shared" si="9"/>
        <v>15</v>
      </c>
      <c r="H118" s="125">
        <v>2039</v>
      </c>
      <c r="I118" s="125">
        <v>18</v>
      </c>
      <c r="J118" s="415">
        <f>Costs!P117</f>
        <v>270000</v>
      </c>
      <c r="K118" s="419">
        <f t="array" ref="K118">IF(_xlfn.SWITCH(TRUE,COLUMN()-COLUMN($J$5)-$G118&lt;0,FALSE,MOD(COLUMN()-COLUMN($J$5)-$G118,$I118)=0,TRUE,FALSE),$J118*K$2,0)</f>
        <v>0</v>
      </c>
      <c r="L118" s="126">
        <f t="array" ref="L118">IF(_xlfn.SWITCH(TRUE,COLUMN()-COLUMN($J$5)-$G118&lt;0,FALSE,MOD(COLUMN()-COLUMN($J$5)-$G118,$I118)=0,TRUE,FALSE),$J118*L$2,0)</f>
        <v>0</v>
      </c>
      <c r="M118" s="126">
        <f t="array" ref="M118">IF(_xlfn.SWITCH(TRUE,COLUMN()-COLUMN($J$5)-$G118&lt;0,FALSE,MOD(COLUMN()-COLUMN($J$5)-$G118,$I118)=0,TRUE,FALSE),$J118*M$2,0)</f>
        <v>0</v>
      </c>
      <c r="N118" s="126">
        <f t="array" ref="N118">IF(_xlfn.SWITCH(TRUE,COLUMN()-COLUMN($J$5)-$G118&lt;0,FALSE,MOD(COLUMN()-COLUMN($J$5)-$G118,$I118)=0,TRUE,FALSE),$J118*N$2,0)</f>
        <v>0</v>
      </c>
      <c r="O118" s="126">
        <f t="array" ref="O118">IF(_xlfn.SWITCH(TRUE,COLUMN()-COLUMN($J$5)-$G118&lt;0,FALSE,MOD(COLUMN()-COLUMN($J$5)-$G118,$I118)=0,TRUE,FALSE),$J118*O$2,0)</f>
        <v>0</v>
      </c>
      <c r="P118" s="126">
        <f t="array" ref="P118">IF(_xlfn.SWITCH(TRUE,COLUMN()-COLUMN($J$5)-$G118&lt;0,FALSE,MOD(COLUMN()-COLUMN($J$5)-$G118,$I118)=0,TRUE,FALSE),$J118*P$2,0)</f>
        <v>0</v>
      </c>
      <c r="Q118" s="126">
        <f t="array" ref="Q118">IF(_xlfn.SWITCH(TRUE,COLUMN()-COLUMN($J$5)-$G118&lt;0,FALSE,MOD(COLUMN()-COLUMN($J$5)-$G118,$I118)=0,TRUE,FALSE),$J118*Q$2,0)</f>
        <v>0</v>
      </c>
      <c r="R118" s="126">
        <f t="array" ref="R118">IF(_xlfn.SWITCH(TRUE,COLUMN()-COLUMN($J$5)-$G118&lt;0,FALSE,MOD(COLUMN()-COLUMN($J$5)-$G118,$I118)=0,TRUE,FALSE),$J118*R$2,0)</f>
        <v>0</v>
      </c>
      <c r="S118" s="126">
        <f t="array" ref="S118">IF(_xlfn.SWITCH(TRUE,COLUMN()-COLUMN($J$5)-$G118&lt;0,FALSE,MOD(COLUMN()-COLUMN($J$5)-$G118,$I118)=0,TRUE,FALSE),$J118*S$2,0)</f>
        <v>0</v>
      </c>
      <c r="T118" s="126">
        <f t="array" ref="T118">IF(_xlfn.SWITCH(TRUE,COLUMN()-COLUMN($J$5)-$G118&lt;0,FALSE,MOD(COLUMN()-COLUMN($J$5)-$G118,$I118)=0,TRUE,FALSE),$J118*T$2,0)</f>
        <v>0</v>
      </c>
      <c r="U118" s="126">
        <f t="array" ref="U118">IF(_xlfn.SWITCH(TRUE,COLUMN()-COLUMN($J$5)-$G118&lt;0,FALSE,MOD(COLUMN()-COLUMN($J$5)-$G118,$I118)=0,TRUE,FALSE),$J118*U$2,0)</f>
        <v>0</v>
      </c>
      <c r="V118" s="126">
        <f t="array" ref="V118">IF(_xlfn.SWITCH(TRUE,COLUMN()-COLUMN($J$5)-$G118&lt;0,FALSE,MOD(COLUMN()-COLUMN($J$5)-$G118,$I118)=0,TRUE,FALSE),$J118*V$2,0)</f>
        <v>0</v>
      </c>
      <c r="W118" s="126">
        <f t="array" ref="W118">IF(_xlfn.SWITCH(TRUE,COLUMN()-COLUMN($J$5)-$G118&lt;0,FALSE,MOD(COLUMN()-COLUMN($J$5)-$G118,$I118)=0,TRUE,FALSE),$J118*W$2,0)</f>
        <v>0</v>
      </c>
      <c r="X118" s="126">
        <f t="array" ref="X118">IF(_xlfn.SWITCH(TRUE,COLUMN()-COLUMN($J$5)-$G118&lt;0,FALSE,MOD(COLUMN()-COLUMN($J$5)-$G118,$I118)=0,TRUE,FALSE),$J118*X$2,0)</f>
        <v>0</v>
      </c>
      <c r="Y118" s="126">
        <f t="array" ref="Y118">IF(_xlfn.SWITCH(TRUE,COLUMN()-COLUMN($J$5)-$G118&lt;0,FALSE,MOD(COLUMN()-COLUMN($J$5)-$G118,$I118)=0,TRUE,FALSE),$J118*Y$2,0)</f>
        <v>422693.19861076091</v>
      </c>
      <c r="Z118" s="126">
        <f t="array" ref="Z118">IF(_xlfn.SWITCH(TRUE,COLUMN()-COLUMN($J$5)-$G118&lt;0,FALSE,MOD(COLUMN()-COLUMN($J$5)-$G118,$I118)=0,TRUE,FALSE),$J118*Z$2,0)</f>
        <v>0</v>
      </c>
      <c r="AA118" s="126">
        <f t="array" ref="AA118">IF(_xlfn.SWITCH(TRUE,COLUMN()-COLUMN($J$5)-$G118&lt;0,FALSE,MOD(COLUMN()-COLUMN($J$5)-$G118,$I118)=0,TRUE,FALSE),$J118*AA$2,0)</f>
        <v>0</v>
      </c>
      <c r="AB118" s="126">
        <f t="array" ref="AB118">IF(_xlfn.SWITCH(TRUE,COLUMN()-COLUMN($J$5)-$G118&lt;0,FALSE,MOD(COLUMN()-COLUMN($J$5)-$G118,$I118)=0,TRUE,FALSE),$J118*AB$2,0)</f>
        <v>0</v>
      </c>
      <c r="AC118" s="126">
        <f t="array" ref="AC118">IF(_xlfn.SWITCH(TRUE,COLUMN()-COLUMN($J$5)-$G118&lt;0,FALSE,MOD(COLUMN()-COLUMN($J$5)-$G118,$I118)=0,TRUE,FALSE),$J118*AC$2,0)</f>
        <v>0</v>
      </c>
      <c r="AD118" s="126">
        <f t="array" ref="AD118">IF(_xlfn.SWITCH(TRUE,COLUMN()-COLUMN($J$5)-$G118&lt;0,FALSE,MOD(COLUMN()-COLUMN($J$5)-$G118,$I118)=0,TRUE,FALSE),$J118*AD$2,0)</f>
        <v>0</v>
      </c>
      <c r="AE118" s="127">
        <f t="shared" si="8"/>
        <v>422693.19861076091</v>
      </c>
    </row>
    <row r="119" spans="1:31" s="128" customFormat="1" ht="15" outlineLevel="2">
      <c r="A119" s="122" t="s">
        <v>903</v>
      </c>
      <c r="B119" s="141" t="s">
        <v>1035</v>
      </c>
      <c r="C119" s="252" t="s">
        <v>995</v>
      </c>
      <c r="D119" s="252" t="s">
        <v>1085</v>
      </c>
      <c r="E119" s="125" t="s">
        <v>1086</v>
      </c>
      <c r="F119" s="125" t="s">
        <v>985</v>
      </c>
      <c r="G119" s="122">
        <f t="shared" si="9"/>
        <v>15</v>
      </c>
      <c r="H119" s="125">
        <v>2039</v>
      </c>
      <c r="I119" s="125">
        <v>20</v>
      </c>
      <c r="J119" s="415">
        <f>Costs!P118</f>
        <v>32400.000000000004</v>
      </c>
      <c r="K119" s="419">
        <f t="array" ref="K119">IF(_xlfn.SWITCH(TRUE,COLUMN()-COLUMN($J$5)-$G119&lt;0,FALSE,MOD(COLUMN()-COLUMN($J$5)-$G119,$I119)=0,TRUE,FALSE),$J119*K$2,0)</f>
        <v>0</v>
      </c>
      <c r="L119" s="126">
        <f t="array" ref="L119">IF(_xlfn.SWITCH(TRUE,COLUMN()-COLUMN($J$5)-$G119&lt;0,FALSE,MOD(COLUMN()-COLUMN($J$5)-$G119,$I119)=0,TRUE,FALSE),$J119*L$2,0)</f>
        <v>0</v>
      </c>
      <c r="M119" s="126">
        <f t="array" ref="M119">IF(_xlfn.SWITCH(TRUE,COLUMN()-COLUMN($J$5)-$G119&lt;0,FALSE,MOD(COLUMN()-COLUMN($J$5)-$G119,$I119)=0,TRUE,FALSE),$J119*M$2,0)</f>
        <v>0</v>
      </c>
      <c r="N119" s="126">
        <f t="array" ref="N119">IF(_xlfn.SWITCH(TRUE,COLUMN()-COLUMN($J$5)-$G119&lt;0,FALSE,MOD(COLUMN()-COLUMN($J$5)-$G119,$I119)=0,TRUE,FALSE),$J119*N$2,0)</f>
        <v>0</v>
      </c>
      <c r="O119" s="126">
        <f t="array" ref="O119">IF(_xlfn.SWITCH(TRUE,COLUMN()-COLUMN($J$5)-$G119&lt;0,FALSE,MOD(COLUMN()-COLUMN($J$5)-$G119,$I119)=0,TRUE,FALSE),$J119*O$2,0)</f>
        <v>0</v>
      </c>
      <c r="P119" s="126">
        <f t="array" ref="P119">IF(_xlfn.SWITCH(TRUE,COLUMN()-COLUMN($J$5)-$G119&lt;0,FALSE,MOD(COLUMN()-COLUMN($J$5)-$G119,$I119)=0,TRUE,FALSE),$J119*P$2,0)</f>
        <v>0</v>
      </c>
      <c r="Q119" s="126">
        <f t="array" ref="Q119">IF(_xlfn.SWITCH(TRUE,COLUMN()-COLUMN($J$5)-$G119&lt;0,FALSE,MOD(COLUMN()-COLUMN($J$5)-$G119,$I119)=0,TRUE,FALSE),$J119*Q$2,0)</f>
        <v>0</v>
      </c>
      <c r="R119" s="126">
        <f t="array" ref="R119">IF(_xlfn.SWITCH(TRUE,COLUMN()-COLUMN($J$5)-$G119&lt;0,FALSE,MOD(COLUMN()-COLUMN($J$5)-$G119,$I119)=0,TRUE,FALSE),$J119*R$2,0)</f>
        <v>0</v>
      </c>
      <c r="S119" s="126">
        <f t="array" ref="S119">IF(_xlfn.SWITCH(TRUE,COLUMN()-COLUMN($J$5)-$G119&lt;0,FALSE,MOD(COLUMN()-COLUMN($J$5)-$G119,$I119)=0,TRUE,FALSE),$J119*S$2,0)</f>
        <v>0</v>
      </c>
      <c r="T119" s="126">
        <f t="array" ref="T119">IF(_xlfn.SWITCH(TRUE,COLUMN()-COLUMN($J$5)-$G119&lt;0,FALSE,MOD(COLUMN()-COLUMN($J$5)-$G119,$I119)=0,TRUE,FALSE),$J119*T$2,0)</f>
        <v>0</v>
      </c>
      <c r="U119" s="126">
        <f t="array" ref="U119">IF(_xlfn.SWITCH(TRUE,COLUMN()-COLUMN($J$5)-$G119&lt;0,FALSE,MOD(COLUMN()-COLUMN($J$5)-$G119,$I119)=0,TRUE,FALSE),$J119*U$2,0)</f>
        <v>0</v>
      </c>
      <c r="V119" s="126">
        <f t="array" ref="V119">IF(_xlfn.SWITCH(TRUE,COLUMN()-COLUMN($J$5)-$G119&lt;0,FALSE,MOD(COLUMN()-COLUMN($J$5)-$G119,$I119)=0,TRUE,FALSE),$J119*V$2,0)</f>
        <v>0</v>
      </c>
      <c r="W119" s="126">
        <f t="array" ref="W119">IF(_xlfn.SWITCH(TRUE,COLUMN()-COLUMN($J$5)-$G119&lt;0,FALSE,MOD(COLUMN()-COLUMN($J$5)-$G119,$I119)=0,TRUE,FALSE),$J119*W$2,0)</f>
        <v>0</v>
      </c>
      <c r="X119" s="126">
        <f t="array" ref="X119">IF(_xlfn.SWITCH(TRUE,COLUMN()-COLUMN($J$5)-$G119&lt;0,FALSE,MOD(COLUMN()-COLUMN($J$5)-$G119,$I119)=0,TRUE,FALSE),$J119*X$2,0)</f>
        <v>0</v>
      </c>
      <c r="Y119" s="126">
        <f t="array" ref="Y119">IF(_xlfn.SWITCH(TRUE,COLUMN()-COLUMN($J$5)-$G119&lt;0,FALSE,MOD(COLUMN()-COLUMN($J$5)-$G119,$I119)=0,TRUE,FALSE),$J119*Y$2,0)</f>
        <v>50723.183833291318</v>
      </c>
      <c r="Z119" s="126">
        <f t="array" ref="Z119">IF(_xlfn.SWITCH(TRUE,COLUMN()-COLUMN($J$5)-$G119&lt;0,FALSE,MOD(COLUMN()-COLUMN($J$5)-$G119,$I119)=0,TRUE,FALSE),$J119*Z$2,0)</f>
        <v>0</v>
      </c>
      <c r="AA119" s="126">
        <f t="array" ref="AA119">IF(_xlfn.SWITCH(TRUE,COLUMN()-COLUMN($J$5)-$G119&lt;0,FALSE,MOD(COLUMN()-COLUMN($J$5)-$G119,$I119)=0,TRUE,FALSE),$J119*AA$2,0)</f>
        <v>0</v>
      </c>
      <c r="AB119" s="126">
        <f t="array" ref="AB119">IF(_xlfn.SWITCH(TRUE,COLUMN()-COLUMN($J$5)-$G119&lt;0,FALSE,MOD(COLUMN()-COLUMN($J$5)-$G119,$I119)=0,TRUE,FALSE),$J119*AB$2,0)</f>
        <v>0</v>
      </c>
      <c r="AC119" s="126">
        <f t="array" ref="AC119">IF(_xlfn.SWITCH(TRUE,COLUMN()-COLUMN($J$5)-$G119&lt;0,FALSE,MOD(COLUMN()-COLUMN($J$5)-$G119,$I119)=0,TRUE,FALSE),$J119*AC$2,0)</f>
        <v>0</v>
      </c>
      <c r="AD119" s="126">
        <f t="array" ref="AD119">IF(_xlfn.SWITCH(TRUE,COLUMN()-COLUMN($J$5)-$G119&lt;0,FALSE,MOD(COLUMN()-COLUMN($J$5)-$G119,$I119)=0,TRUE,FALSE),$J119*AD$2,0)</f>
        <v>0</v>
      </c>
      <c r="AE119" s="127">
        <f t="shared" si="8"/>
        <v>50723.183833291318</v>
      </c>
    </row>
    <row r="120" spans="1:31" s="128" customFormat="1" ht="15" outlineLevel="2">
      <c r="A120" s="122" t="s">
        <v>903</v>
      </c>
      <c r="B120" s="141" t="s">
        <v>1036</v>
      </c>
      <c r="C120" s="252" t="s">
        <v>995</v>
      </c>
      <c r="D120" s="252" t="s">
        <v>1085</v>
      </c>
      <c r="E120" s="125" t="s">
        <v>1086</v>
      </c>
      <c r="F120" s="125" t="s">
        <v>985</v>
      </c>
      <c r="G120" s="122">
        <f t="shared" si="9"/>
        <v>15</v>
      </c>
      <c r="H120" s="125">
        <v>2039</v>
      </c>
      <c r="I120" s="125">
        <v>20</v>
      </c>
      <c r="J120" s="415">
        <f>Costs!P119</f>
        <v>13500</v>
      </c>
      <c r="K120" s="419">
        <f t="array" ref="K120">IF(_xlfn.SWITCH(TRUE,COLUMN()-COLUMN($J$5)-$G120&lt;0,FALSE,MOD(COLUMN()-COLUMN($J$5)-$G120,$I120)=0,TRUE,FALSE),$J120*K$2,0)</f>
        <v>0</v>
      </c>
      <c r="L120" s="126">
        <f t="array" ref="L120">IF(_xlfn.SWITCH(TRUE,COLUMN()-COLUMN($J$5)-$G120&lt;0,FALSE,MOD(COLUMN()-COLUMN($J$5)-$G120,$I120)=0,TRUE,FALSE),$J120*L$2,0)</f>
        <v>0</v>
      </c>
      <c r="M120" s="126">
        <f t="array" ref="M120">IF(_xlfn.SWITCH(TRUE,COLUMN()-COLUMN($J$5)-$G120&lt;0,FALSE,MOD(COLUMN()-COLUMN($J$5)-$G120,$I120)=0,TRUE,FALSE),$J120*M$2,0)</f>
        <v>0</v>
      </c>
      <c r="N120" s="126">
        <f t="array" ref="N120">IF(_xlfn.SWITCH(TRUE,COLUMN()-COLUMN($J$5)-$G120&lt;0,FALSE,MOD(COLUMN()-COLUMN($J$5)-$G120,$I120)=0,TRUE,FALSE),$J120*N$2,0)</f>
        <v>0</v>
      </c>
      <c r="O120" s="126">
        <f t="array" ref="O120">IF(_xlfn.SWITCH(TRUE,COLUMN()-COLUMN($J$5)-$G120&lt;0,FALSE,MOD(COLUMN()-COLUMN($J$5)-$G120,$I120)=0,TRUE,FALSE),$J120*O$2,0)</f>
        <v>0</v>
      </c>
      <c r="P120" s="126">
        <f t="array" ref="P120">IF(_xlfn.SWITCH(TRUE,COLUMN()-COLUMN($J$5)-$G120&lt;0,FALSE,MOD(COLUMN()-COLUMN($J$5)-$G120,$I120)=0,TRUE,FALSE),$J120*P$2,0)</f>
        <v>0</v>
      </c>
      <c r="Q120" s="126">
        <f t="array" ref="Q120">IF(_xlfn.SWITCH(TRUE,COLUMN()-COLUMN($J$5)-$G120&lt;0,FALSE,MOD(COLUMN()-COLUMN($J$5)-$G120,$I120)=0,TRUE,FALSE),$J120*Q$2,0)</f>
        <v>0</v>
      </c>
      <c r="R120" s="126">
        <f t="array" ref="R120">IF(_xlfn.SWITCH(TRUE,COLUMN()-COLUMN($J$5)-$G120&lt;0,FALSE,MOD(COLUMN()-COLUMN($J$5)-$G120,$I120)=0,TRUE,FALSE),$J120*R$2,0)</f>
        <v>0</v>
      </c>
      <c r="S120" s="126">
        <f t="array" ref="S120">IF(_xlfn.SWITCH(TRUE,COLUMN()-COLUMN($J$5)-$G120&lt;0,FALSE,MOD(COLUMN()-COLUMN($J$5)-$G120,$I120)=0,TRUE,FALSE),$J120*S$2,0)</f>
        <v>0</v>
      </c>
      <c r="T120" s="126">
        <f t="array" ref="T120">IF(_xlfn.SWITCH(TRUE,COLUMN()-COLUMN($J$5)-$G120&lt;0,FALSE,MOD(COLUMN()-COLUMN($J$5)-$G120,$I120)=0,TRUE,FALSE),$J120*T$2,0)</f>
        <v>0</v>
      </c>
      <c r="U120" s="126">
        <f t="array" ref="U120">IF(_xlfn.SWITCH(TRUE,COLUMN()-COLUMN($J$5)-$G120&lt;0,FALSE,MOD(COLUMN()-COLUMN($J$5)-$G120,$I120)=0,TRUE,FALSE),$J120*U$2,0)</f>
        <v>0</v>
      </c>
      <c r="V120" s="126">
        <f t="array" ref="V120">IF(_xlfn.SWITCH(TRUE,COLUMN()-COLUMN($J$5)-$G120&lt;0,FALSE,MOD(COLUMN()-COLUMN($J$5)-$G120,$I120)=0,TRUE,FALSE),$J120*V$2,0)</f>
        <v>0</v>
      </c>
      <c r="W120" s="126">
        <f t="array" ref="W120">IF(_xlfn.SWITCH(TRUE,COLUMN()-COLUMN($J$5)-$G120&lt;0,FALSE,MOD(COLUMN()-COLUMN($J$5)-$G120,$I120)=0,TRUE,FALSE),$J120*W$2,0)</f>
        <v>0</v>
      </c>
      <c r="X120" s="126">
        <f t="array" ref="X120">IF(_xlfn.SWITCH(TRUE,COLUMN()-COLUMN($J$5)-$G120&lt;0,FALSE,MOD(COLUMN()-COLUMN($J$5)-$G120,$I120)=0,TRUE,FALSE),$J120*X$2,0)</f>
        <v>0</v>
      </c>
      <c r="Y120" s="126">
        <f t="array" ref="Y120">IF(_xlfn.SWITCH(TRUE,COLUMN()-COLUMN($J$5)-$G120&lt;0,FALSE,MOD(COLUMN()-COLUMN($J$5)-$G120,$I120)=0,TRUE,FALSE),$J120*Y$2,0)</f>
        <v>21134.659930538048</v>
      </c>
      <c r="Z120" s="126">
        <f t="array" ref="Z120">IF(_xlfn.SWITCH(TRUE,COLUMN()-COLUMN($J$5)-$G120&lt;0,FALSE,MOD(COLUMN()-COLUMN($J$5)-$G120,$I120)=0,TRUE,FALSE),$J120*Z$2,0)</f>
        <v>0</v>
      </c>
      <c r="AA120" s="126">
        <f t="array" ref="AA120">IF(_xlfn.SWITCH(TRUE,COLUMN()-COLUMN($J$5)-$G120&lt;0,FALSE,MOD(COLUMN()-COLUMN($J$5)-$G120,$I120)=0,TRUE,FALSE),$J120*AA$2,0)</f>
        <v>0</v>
      </c>
      <c r="AB120" s="126">
        <f t="array" ref="AB120">IF(_xlfn.SWITCH(TRUE,COLUMN()-COLUMN($J$5)-$G120&lt;0,FALSE,MOD(COLUMN()-COLUMN($J$5)-$G120,$I120)=0,TRUE,FALSE),$J120*AB$2,0)</f>
        <v>0</v>
      </c>
      <c r="AC120" s="126">
        <f t="array" ref="AC120">IF(_xlfn.SWITCH(TRUE,COLUMN()-COLUMN($J$5)-$G120&lt;0,FALSE,MOD(COLUMN()-COLUMN($J$5)-$G120,$I120)=0,TRUE,FALSE),$J120*AC$2,0)</f>
        <v>0</v>
      </c>
      <c r="AD120" s="126">
        <f t="array" ref="AD120">IF(_xlfn.SWITCH(TRUE,COLUMN()-COLUMN($J$5)-$G120&lt;0,FALSE,MOD(COLUMN()-COLUMN($J$5)-$G120,$I120)=0,TRUE,FALSE),$J120*AD$2,0)</f>
        <v>0</v>
      </c>
      <c r="AE120" s="127">
        <f t="shared" si="8"/>
        <v>21134.659930538048</v>
      </c>
    </row>
    <row r="121" spans="1:31" s="128" customFormat="1" ht="30" outlineLevel="2">
      <c r="A121" s="122" t="s">
        <v>903</v>
      </c>
      <c r="B121" s="141" t="s">
        <v>1037</v>
      </c>
      <c r="C121" s="252" t="s">
        <v>995</v>
      </c>
      <c r="D121" s="252" t="s">
        <v>1085</v>
      </c>
      <c r="E121" s="125" t="s">
        <v>1087</v>
      </c>
      <c r="F121" s="125" t="s">
        <v>984</v>
      </c>
      <c r="G121" s="122">
        <f t="shared" si="9"/>
        <v>5</v>
      </c>
      <c r="H121" s="125">
        <v>2029</v>
      </c>
      <c r="I121" s="125">
        <v>20</v>
      </c>
      <c r="J121" s="415">
        <f>Costs!P120</f>
        <v>189000</v>
      </c>
      <c r="K121" s="419">
        <f t="array" ref="K121">IF(_xlfn.SWITCH(TRUE,COLUMN()-COLUMN($J$5)-$G121&lt;0,FALSE,MOD(COLUMN()-COLUMN($J$5)-$G121,$I121)=0,TRUE,FALSE),$J121*K$2,0)</f>
        <v>0</v>
      </c>
      <c r="L121" s="126">
        <f t="array" ref="L121">IF(_xlfn.SWITCH(TRUE,COLUMN()-COLUMN($J$5)-$G121&lt;0,FALSE,MOD(COLUMN()-COLUMN($J$5)-$G121,$I121)=0,TRUE,FALSE),$J121*L$2,0)</f>
        <v>0</v>
      </c>
      <c r="M121" s="126">
        <f t="array" ref="M121">IF(_xlfn.SWITCH(TRUE,COLUMN()-COLUMN($J$5)-$G121&lt;0,FALSE,MOD(COLUMN()-COLUMN($J$5)-$G121,$I121)=0,TRUE,FALSE),$J121*M$2,0)</f>
        <v>0</v>
      </c>
      <c r="N121" s="126">
        <f t="array" ref="N121">IF(_xlfn.SWITCH(TRUE,COLUMN()-COLUMN($J$5)-$G121&lt;0,FALSE,MOD(COLUMN()-COLUMN($J$5)-$G121,$I121)=0,TRUE,FALSE),$J121*N$2,0)</f>
        <v>0</v>
      </c>
      <c r="O121" s="126">
        <f t="array" ref="O121">IF(_xlfn.SWITCH(TRUE,COLUMN()-COLUMN($J$5)-$G121&lt;0,FALSE,MOD(COLUMN()-COLUMN($J$5)-$G121,$I121)=0,TRUE,FALSE),$J121*O$2,0)</f>
        <v>220166.40586815</v>
      </c>
      <c r="P121" s="126">
        <f t="array" ref="P121">IF(_xlfn.SWITCH(TRUE,COLUMN()-COLUMN($J$5)-$G121&lt;0,FALSE,MOD(COLUMN()-COLUMN($J$5)-$G121,$I121)=0,TRUE,FALSE),$J121*P$2,0)</f>
        <v>0</v>
      </c>
      <c r="Q121" s="126">
        <f t="array" ref="Q121">IF(_xlfn.SWITCH(TRUE,COLUMN()-COLUMN($J$5)-$G121&lt;0,FALSE,MOD(COLUMN()-COLUMN($J$5)-$G121,$I121)=0,TRUE,FALSE),$J121*Q$2,0)</f>
        <v>0</v>
      </c>
      <c r="R121" s="126">
        <f t="array" ref="R121">IF(_xlfn.SWITCH(TRUE,COLUMN()-COLUMN($J$5)-$G121&lt;0,FALSE,MOD(COLUMN()-COLUMN($J$5)-$G121,$I121)=0,TRUE,FALSE),$J121*R$2,0)</f>
        <v>0</v>
      </c>
      <c r="S121" s="126">
        <f t="array" ref="S121">IF(_xlfn.SWITCH(TRUE,COLUMN()-COLUMN($J$5)-$G121&lt;0,FALSE,MOD(COLUMN()-COLUMN($J$5)-$G121,$I121)=0,TRUE,FALSE),$J121*S$2,0)</f>
        <v>0</v>
      </c>
      <c r="T121" s="126">
        <f t="array" ref="T121">IF(_xlfn.SWITCH(TRUE,COLUMN()-COLUMN($J$5)-$G121&lt;0,FALSE,MOD(COLUMN()-COLUMN($J$5)-$G121,$I121)=0,TRUE,FALSE),$J121*T$2,0)</f>
        <v>0</v>
      </c>
      <c r="U121" s="126">
        <f t="array" ref="U121">IF(_xlfn.SWITCH(TRUE,COLUMN()-COLUMN($J$5)-$G121&lt;0,FALSE,MOD(COLUMN()-COLUMN($J$5)-$G121,$I121)=0,TRUE,FALSE),$J121*U$2,0)</f>
        <v>0</v>
      </c>
      <c r="V121" s="126">
        <f t="array" ref="V121">IF(_xlfn.SWITCH(TRUE,COLUMN()-COLUMN($J$5)-$G121&lt;0,FALSE,MOD(COLUMN()-COLUMN($J$5)-$G121,$I121)=0,TRUE,FALSE),$J121*V$2,0)</f>
        <v>0</v>
      </c>
      <c r="W121" s="126">
        <f t="array" ref="W121">IF(_xlfn.SWITCH(TRUE,COLUMN()-COLUMN($J$5)-$G121&lt;0,FALSE,MOD(COLUMN()-COLUMN($J$5)-$G121,$I121)=0,TRUE,FALSE),$J121*W$2,0)</f>
        <v>0</v>
      </c>
      <c r="X121" s="126">
        <f t="array" ref="X121">IF(_xlfn.SWITCH(TRUE,COLUMN()-COLUMN($J$5)-$G121&lt;0,FALSE,MOD(COLUMN()-COLUMN($J$5)-$G121,$I121)=0,TRUE,FALSE),$J121*X$2,0)</f>
        <v>0</v>
      </c>
      <c r="Y121" s="126">
        <f t="array" ref="Y121">IF(_xlfn.SWITCH(TRUE,COLUMN()-COLUMN($J$5)-$G121&lt;0,FALSE,MOD(COLUMN()-COLUMN($J$5)-$G121,$I121)=0,TRUE,FALSE),$J121*Y$2,0)</f>
        <v>0</v>
      </c>
      <c r="Z121" s="126">
        <f t="array" ref="Z121">IF(_xlfn.SWITCH(TRUE,COLUMN()-COLUMN($J$5)-$G121&lt;0,FALSE,MOD(COLUMN()-COLUMN($J$5)-$G121,$I121)=0,TRUE,FALSE),$J121*Z$2,0)</f>
        <v>0</v>
      </c>
      <c r="AA121" s="126">
        <f t="array" ref="AA121">IF(_xlfn.SWITCH(TRUE,COLUMN()-COLUMN($J$5)-$G121&lt;0,FALSE,MOD(COLUMN()-COLUMN($J$5)-$G121,$I121)=0,TRUE,FALSE),$J121*AA$2,0)</f>
        <v>0</v>
      </c>
      <c r="AB121" s="126">
        <f t="array" ref="AB121">IF(_xlfn.SWITCH(TRUE,COLUMN()-COLUMN($J$5)-$G121&lt;0,FALSE,MOD(COLUMN()-COLUMN($J$5)-$G121,$I121)=0,TRUE,FALSE),$J121*AB$2,0)</f>
        <v>0</v>
      </c>
      <c r="AC121" s="126">
        <f t="array" ref="AC121">IF(_xlfn.SWITCH(TRUE,COLUMN()-COLUMN($J$5)-$G121&lt;0,FALSE,MOD(COLUMN()-COLUMN($J$5)-$G121,$I121)=0,TRUE,FALSE),$J121*AC$2,0)</f>
        <v>0</v>
      </c>
      <c r="AD121" s="126">
        <f t="array" ref="AD121">IF(_xlfn.SWITCH(TRUE,COLUMN()-COLUMN($J$5)-$G121&lt;0,FALSE,MOD(COLUMN()-COLUMN($J$5)-$G121,$I121)=0,TRUE,FALSE),$J121*AD$2,0)</f>
        <v>0</v>
      </c>
      <c r="AE121" s="127">
        <f t="shared" si="8"/>
        <v>220166.40586815</v>
      </c>
    </row>
    <row r="122" spans="1:31" s="128" customFormat="1" ht="30" outlineLevel="2">
      <c r="A122" s="122" t="s">
        <v>903</v>
      </c>
      <c r="B122" s="141" t="s">
        <v>1038</v>
      </c>
      <c r="C122" s="252" t="s">
        <v>995</v>
      </c>
      <c r="D122" s="252" t="s">
        <v>1085</v>
      </c>
      <c r="E122" s="125" t="s">
        <v>1087</v>
      </c>
      <c r="F122" s="125" t="s">
        <v>985</v>
      </c>
      <c r="G122" s="122">
        <f t="shared" si="9"/>
        <v>14</v>
      </c>
      <c r="H122" s="125">
        <v>2038</v>
      </c>
      <c r="I122" s="125">
        <v>20</v>
      </c>
      <c r="J122" s="415">
        <f>Costs!P121</f>
        <v>17550</v>
      </c>
      <c r="K122" s="419">
        <f t="array" ref="K122">IF(_xlfn.SWITCH(TRUE,COLUMN()-COLUMN($J$5)-$G122&lt;0,FALSE,MOD(COLUMN()-COLUMN($J$5)-$G122,$I122)=0,TRUE,FALSE),$J122*K$2,0)</f>
        <v>0</v>
      </c>
      <c r="L122" s="126">
        <f t="array" ref="L122">IF(_xlfn.SWITCH(TRUE,COLUMN()-COLUMN($J$5)-$G122&lt;0,FALSE,MOD(COLUMN()-COLUMN($J$5)-$G122,$I122)=0,TRUE,FALSE),$J122*L$2,0)</f>
        <v>0</v>
      </c>
      <c r="M122" s="126">
        <f t="array" ref="M122">IF(_xlfn.SWITCH(TRUE,COLUMN()-COLUMN($J$5)-$G122&lt;0,FALSE,MOD(COLUMN()-COLUMN($J$5)-$G122,$I122)=0,TRUE,FALSE),$J122*M$2,0)</f>
        <v>0</v>
      </c>
      <c r="N122" s="126">
        <f t="array" ref="N122">IF(_xlfn.SWITCH(TRUE,COLUMN()-COLUMN($J$5)-$G122&lt;0,FALSE,MOD(COLUMN()-COLUMN($J$5)-$G122,$I122)=0,TRUE,FALSE),$J122*N$2,0)</f>
        <v>0</v>
      </c>
      <c r="O122" s="126">
        <f t="array" ref="O122">IF(_xlfn.SWITCH(TRUE,COLUMN()-COLUMN($J$5)-$G122&lt;0,FALSE,MOD(COLUMN()-COLUMN($J$5)-$G122,$I122)=0,TRUE,FALSE),$J122*O$2,0)</f>
        <v>0</v>
      </c>
      <c r="P122" s="126">
        <f t="array" ref="P122">IF(_xlfn.SWITCH(TRUE,COLUMN()-COLUMN($J$5)-$G122&lt;0,FALSE,MOD(COLUMN()-COLUMN($J$5)-$G122,$I122)=0,TRUE,FALSE),$J122*P$2,0)</f>
        <v>0</v>
      </c>
      <c r="Q122" s="126">
        <f t="array" ref="Q122">IF(_xlfn.SWITCH(TRUE,COLUMN()-COLUMN($J$5)-$G122&lt;0,FALSE,MOD(COLUMN()-COLUMN($J$5)-$G122,$I122)=0,TRUE,FALSE),$J122*Q$2,0)</f>
        <v>0</v>
      </c>
      <c r="R122" s="126">
        <f t="array" ref="R122">IF(_xlfn.SWITCH(TRUE,COLUMN()-COLUMN($J$5)-$G122&lt;0,FALSE,MOD(COLUMN()-COLUMN($J$5)-$G122,$I122)=0,TRUE,FALSE),$J122*R$2,0)</f>
        <v>0</v>
      </c>
      <c r="S122" s="126">
        <f t="array" ref="S122">IF(_xlfn.SWITCH(TRUE,COLUMN()-COLUMN($J$5)-$G122&lt;0,FALSE,MOD(COLUMN()-COLUMN($J$5)-$G122,$I122)=0,TRUE,FALSE),$J122*S$2,0)</f>
        <v>0</v>
      </c>
      <c r="T122" s="126">
        <f t="array" ref="T122">IF(_xlfn.SWITCH(TRUE,COLUMN()-COLUMN($J$5)-$G122&lt;0,FALSE,MOD(COLUMN()-COLUMN($J$5)-$G122,$I122)=0,TRUE,FALSE),$J122*T$2,0)</f>
        <v>0</v>
      </c>
      <c r="U122" s="126">
        <f t="array" ref="U122">IF(_xlfn.SWITCH(TRUE,COLUMN()-COLUMN($J$5)-$G122&lt;0,FALSE,MOD(COLUMN()-COLUMN($J$5)-$G122,$I122)=0,TRUE,FALSE),$J122*U$2,0)</f>
        <v>0</v>
      </c>
      <c r="V122" s="126">
        <f t="array" ref="V122">IF(_xlfn.SWITCH(TRUE,COLUMN()-COLUMN($J$5)-$G122&lt;0,FALSE,MOD(COLUMN()-COLUMN($J$5)-$G122,$I122)=0,TRUE,FALSE),$J122*V$2,0)</f>
        <v>0</v>
      </c>
      <c r="W122" s="126">
        <f t="array" ref="W122">IF(_xlfn.SWITCH(TRUE,COLUMN()-COLUMN($J$5)-$G122&lt;0,FALSE,MOD(COLUMN()-COLUMN($J$5)-$G122,$I122)=0,TRUE,FALSE),$J122*W$2,0)</f>
        <v>0</v>
      </c>
      <c r="X122" s="126">
        <f t="array" ref="X122">IF(_xlfn.SWITCH(TRUE,COLUMN()-COLUMN($J$5)-$G122&lt;0,FALSE,MOD(COLUMN()-COLUMN($J$5)-$G122,$I122)=0,TRUE,FALSE),$J122*X$2,0)</f>
        <v>26674.813504562582</v>
      </c>
      <c r="Y122" s="126">
        <f t="array" ref="Y122">IF(_xlfn.SWITCH(TRUE,COLUMN()-COLUMN($J$5)-$G122&lt;0,FALSE,MOD(COLUMN()-COLUMN($J$5)-$G122,$I122)=0,TRUE,FALSE),$J122*Y$2,0)</f>
        <v>0</v>
      </c>
      <c r="Z122" s="126">
        <f t="array" ref="Z122">IF(_xlfn.SWITCH(TRUE,COLUMN()-COLUMN($J$5)-$G122&lt;0,FALSE,MOD(COLUMN()-COLUMN($J$5)-$G122,$I122)=0,TRUE,FALSE),$J122*Z$2,0)</f>
        <v>0</v>
      </c>
      <c r="AA122" s="126">
        <f t="array" ref="AA122">IF(_xlfn.SWITCH(TRUE,COLUMN()-COLUMN($J$5)-$G122&lt;0,FALSE,MOD(COLUMN()-COLUMN($J$5)-$G122,$I122)=0,TRUE,FALSE),$J122*AA$2,0)</f>
        <v>0</v>
      </c>
      <c r="AB122" s="126">
        <f t="array" ref="AB122">IF(_xlfn.SWITCH(TRUE,COLUMN()-COLUMN($J$5)-$G122&lt;0,FALSE,MOD(COLUMN()-COLUMN($J$5)-$G122,$I122)=0,TRUE,FALSE),$J122*AB$2,0)</f>
        <v>0</v>
      </c>
      <c r="AC122" s="126">
        <f t="array" ref="AC122">IF(_xlfn.SWITCH(TRUE,COLUMN()-COLUMN($J$5)-$G122&lt;0,FALSE,MOD(COLUMN()-COLUMN($J$5)-$G122,$I122)=0,TRUE,FALSE),$J122*AC$2,0)</f>
        <v>0</v>
      </c>
      <c r="AD122" s="126">
        <f t="array" ref="AD122">IF(_xlfn.SWITCH(TRUE,COLUMN()-COLUMN($J$5)-$G122&lt;0,FALSE,MOD(COLUMN()-COLUMN($J$5)-$G122,$I122)=0,TRUE,FALSE),$J122*AD$2,0)</f>
        <v>0</v>
      </c>
      <c r="AE122" s="127">
        <f t="shared" si="8"/>
        <v>26674.813504562582</v>
      </c>
    </row>
    <row r="123" spans="1:31" s="128" customFormat="1" ht="30" outlineLevel="2">
      <c r="A123" s="122" t="s">
        <v>903</v>
      </c>
      <c r="B123" s="141" t="s">
        <v>1039</v>
      </c>
      <c r="C123" s="252" t="s">
        <v>1105</v>
      </c>
      <c r="D123" s="252" t="s">
        <v>1085</v>
      </c>
      <c r="E123" s="125" t="s">
        <v>1087</v>
      </c>
      <c r="F123" s="125" t="s">
        <v>985</v>
      </c>
      <c r="G123" s="122">
        <f t="shared" si="9"/>
        <v>15</v>
      </c>
      <c r="H123" s="125">
        <v>2039</v>
      </c>
      <c r="I123" s="125">
        <v>18</v>
      </c>
      <c r="J123" s="415">
        <f>Costs!P122</f>
        <v>351000</v>
      </c>
      <c r="K123" s="419">
        <f t="array" ref="K123">IF(_xlfn.SWITCH(TRUE,COLUMN()-COLUMN($J$5)-$G123&lt;0,FALSE,MOD(COLUMN()-COLUMN($J$5)-$G123,$I123)=0,TRUE,FALSE),$J123*K$2,0)</f>
        <v>0</v>
      </c>
      <c r="L123" s="126">
        <f t="array" ref="L123">IF(_xlfn.SWITCH(TRUE,COLUMN()-COLUMN($J$5)-$G123&lt;0,FALSE,MOD(COLUMN()-COLUMN($J$5)-$G123,$I123)=0,TRUE,FALSE),$J123*L$2,0)</f>
        <v>0</v>
      </c>
      <c r="M123" s="126">
        <f t="array" ref="M123">IF(_xlfn.SWITCH(TRUE,COLUMN()-COLUMN($J$5)-$G123&lt;0,FALSE,MOD(COLUMN()-COLUMN($J$5)-$G123,$I123)=0,TRUE,FALSE),$J123*M$2,0)</f>
        <v>0</v>
      </c>
      <c r="N123" s="126">
        <f t="array" ref="N123">IF(_xlfn.SWITCH(TRUE,COLUMN()-COLUMN($J$5)-$G123&lt;0,FALSE,MOD(COLUMN()-COLUMN($J$5)-$G123,$I123)=0,TRUE,FALSE),$J123*N$2,0)</f>
        <v>0</v>
      </c>
      <c r="O123" s="126">
        <f t="array" ref="O123">IF(_xlfn.SWITCH(TRUE,COLUMN()-COLUMN($J$5)-$G123&lt;0,FALSE,MOD(COLUMN()-COLUMN($J$5)-$G123,$I123)=0,TRUE,FALSE),$J123*O$2,0)</f>
        <v>0</v>
      </c>
      <c r="P123" s="126">
        <f t="array" ref="P123">IF(_xlfn.SWITCH(TRUE,COLUMN()-COLUMN($J$5)-$G123&lt;0,FALSE,MOD(COLUMN()-COLUMN($J$5)-$G123,$I123)=0,TRUE,FALSE),$J123*P$2,0)</f>
        <v>0</v>
      </c>
      <c r="Q123" s="126">
        <f t="array" ref="Q123">IF(_xlfn.SWITCH(TRUE,COLUMN()-COLUMN($J$5)-$G123&lt;0,FALSE,MOD(COLUMN()-COLUMN($J$5)-$G123,$I123)=0,TRUE,FALSE),$J123*Q$2,0)</f>
        <v>0</v>
      </c>
      <c r="R123" s="126">
        <f t="array" ref="R123">IF(_xlfn.SWITCH(TRUE,COLUMN()-COLUMN($J$5)-$G123&lt;0,FALSE,MOD(COLUMN()-COLUMN($J$5)-$G123,$I123)=0,TRUE,FALSE),$J123*R$2,0)</f>
        <v>0</v>
      </c>
      <c r="S123" s="126">
        <f t="array" ref="S123">IF(_xlfn.SWITCH(TRUE,COLUMN()-COLUMN($J$5)-$G123&lt;0,FALSE,MOD(COLUMN()-COLUMN($J$5)-$G123,$I123)=0,TRUE,FALSE),$J123*S$2,0)</f>
        <v>0</v>
      </c>
      <c r="T123" s="126">
        <f t="array" ref="T123">IF(_xlfn.SWITCH(TRUE,COLUMN()-COLUMN($J$5)-$G123&lt;0,FALSE,MOD(COLUMN()-COLUMN($J$5)-$G123,$I123)=0,TRUE,FALSE),$J123*T$2,0)</f>
        <v>0</v>
      </c>
      <c r="U123" s="126">
        <f t="array" ref="U123">IF(_xlfn.SWITCH(TRUE,COLUMN()-COLUMN($J$5)-$G123&lt;0,FALSE,MOD(COLUMN()-COLUMN($J$5)-$G123,$I123)=0,TRUE,FALSE),$J123*U$2,0)</f>
        <v>0</v>
      </c>
      <c r="V123" s="126">
        <f t="array" ref="V123">IF(_xlfn.SWITCH(TRUE,COLUMN()-COLUMN($J$5)-$G123&lt;0,FALSE,MOD(COLUMN()-COLUMN($J$5)-$G123,$I123)=0,TRUE,FALSE),$J123*V$2,0)</f>
        <v>0</v>
      </c>
      <c r="W123" s="126">
        <f t="array" ref="W123">IF(_xlfn.SWITCH(TRUE,COLUMN()-COLUMN($J$5)-$G123&lt;0,FALSE,MOD(COLUMN()-COLUMN($J$5)-$G123,$I123)=0,TRUE,FALSE),$J123*W$2,0)</f>
        <v>0</v>
      </c>
      <c r="X123" s="126">
        <f t="array" ref="X123">IF(_xlfn.SWITCH(TRUE,COLUMN()-COLUMN($J$5)-$G123&lt;0,FALSE,MOD(COLUMN()-COLUMN($J$5)-$G123,$I123)=0,TRUE,FALSE),$J123*X$2,0)</f>
        <v>0</v>
      </c>
      <c r="Y123" s="126">
        <f t="array" ref="Y123">IF(_xlfn.SWITCH(TRUE,COLUMN()-COLUMN($J$5)-$G123&lt;0,FALSE,MOD(COLUMN()-COLUMN($J$5)-$G123,$I123)=0,TRUE,FALSE),$J123*Y$2,0)</f>
        <v>549501.15819398919</v>
      </c>
      <c r="Z123" s="126">
        <f t="array" ref="Z123">IF(_xlfn.SWITCH(TRUE,COLUMN()-COLUMN($J$5)-$G123&lt;0,FALSE,MOD(COLUMN()-COLUMN($J$5)-$G123,$I123)=0,TRUE,FALSE),$J123*Z$2,0)</f>
        <v>0</v>
      </c>
      <c r="AA123" s="126">
        <f t="array" ref="AA123">IF(_xlfn.SWITCH(TRUE,COLUMN()-COLUMN($J$5)-$G123&lt;0,FALSE,MOD(COLUMN()-COLUMN($J$5)-$G123,$I123)=0,TRUE,FALSE),$J123*AA$2,0)</f>
        <v>0</v>
      </c>
      <c r="AB123" s="126">
        <f t="array" ref="AB123">IF(_xlfn.SWITCH(TRUE,COLUMN()-COLUMN($J$5)-$G123&lt;0,FALSE,MOD(COLUMN()-COLUMN($J$5)-$G123,$I123)=0,TRUE,FALSE),$J123*AB$2,0)</f>
        <v>0</v>
      </c>
      <c r="AC123" s="126">
        <f t="array" ref="AC123">IF(_xlfn.SWITCH(TRUE,COLUMN()-COLUMN($J$5)-$G123&lt;0,FALSE,MOD(COLUMN()-COLUMN($J$5)-$G123,$I123)=0,TRUE,FALSE),$J123*AC$2,0)</f>
        <v>0</v>
      </c>
      <c r="AD123" s="126">
        <f t="array" ref="AD123">IF(_xlfn.SWITCH(TRUE,COLUMN()-COLUMN($J$5)-$G123&lt;0,FALSE,MOD(COLUMN()-COLUMN($J$5)-$G123,$I123)=0,TRUE,FALSE),$J123*AD$2,0)</f>
        <v>0</v>
      </c>
      <c r="AE123" s="127">
        <f t="shared" si="8"/>
        <v>549501.15819398919</v>
      </c>
    </row>
    <row r="124" spans="1:31" s="128" customFormat="1" ht="15" outlineLevel="2">
      <c r="A124" s="122" t="s">
        <v>903</v>
      </c>
      <c r="B124" s="141" t="s">
        <v>1040</v>
      </c>
      <c r="C124" s="252" t="s">
        <v>995</v>
      </c>
      <c r="D124" s="252" t="s">
        <v>1085</v>
      </c>
      <c r="E124" s="125" t="s">
        <v>1087</v>
      </c>
      <c r="F124" s="125" t="s">
        <v>985</v>
      </c>
      <c r="G124" s="122">
        <f t="shared" si="9"/>
        <v>15</v>
      </c>
      <c r="H124" s="125">
        <v>2039</v>
      </c>
      <c r="I124" s="125">
        <v>20</v>
      </c>
      <c r="J124" s="415">
        <f>Costs!P123</f>
        <v>17550</v>
      </c>
      <c r="K124" s="419">
        <f t="array" ref="K124">IF(_xlfn.SWITCH(TRUE,COLUMN()-COLUMN($J$5)-$G124&lt;0,FALSE,MOD(COLUMN()-COLUMN($J$5)-$G124,$I124)=0,TRUE,FALSE),$J124*K$2,0)</f>
        <v>0</v>
      </c>
      <c r="L124" s="126">
        <f t="array" ref="L124">IF(_xlfn.SWITCH(TRUE,COLUMN()-COLUMN($J$5)-$G124&lt;0,FALSE,MOD(COLUMN()-COLUMN($J$5)-$G124,$I124)=0,TRUE,FALSE),$J124*L$2,0)</f>
        <v>0</v>
      </c>
      <c r="M124" s="126">
        <f t="array" ref="M124">IF(_xlfn.SWITCH(TRUE,COLUMN()-COLUMN($J$5)-$G124&lt;0,FALSE,MOD(COLUMN()-COLUMN($J$5)-$G124,$I124)=0,TRUE,FALSE),$J124*M$2,0)</f>
        <v>0</v>
      </c>
      <c r="N124" s="126">
        <f t="array" ref="N124">IF(_xlfn.SWITCH(TRUE,COLUMN()-COLUMN($J$5)-$G124&lt;0,FALSE,MOD(COLUMN()-COLUMN($J$5)-$G124,$I124)=0,TRUE,FALSE),$J124*N$2,0)</f>
        <v>0</v>
      </c>
      <c r="O124" s="126">
        <f t="array" ref="O124">IF(_xlfn.SWITCH(TRUE,COLUMN()-COLUMN($J$5)-$G124&lt;0,FALSE,MOD(COLUMN()-COLUMN($J$5)-$G124,$I124)=0,TRUE,FALSE),$J124*O$2,0)</f>
        <v>0</v>
      </c>
      <c r="P124" s="126">
        <f t="array" ref="P124">IF(_xlfn.SWITCH(TRUE,COLUMN()-COLUMN($J$5)-$G124&lt;0,FALSE,MOD(COLUMN()-COLUMN($J$5)-$G124,$I124)=0,TRUE,FALSE),$J124*P$2,0)</f>
        <v>0</v>
      </c>
      <c r="Q124" s="126">
        <f t="array" ref="Q124">IF(_xlfn.SWITCH(TRUE,COLUMN()-COLUMN($J$5)-$G124&lt;0,FALSE,MOD(COLUMN()-COLUMN($J$5)-$G124,$I124)=0,TRUE,FALSE),$J124*Q$2,0)</f>
        <v>0</v>
      </c>
      <c r="R124" s="126">
        <f t="array" ref="R124">IF(_xlfn.SWITCH(TRUE,COLUMN()-COLUMN($J$5)-$G124&lt;0,FALSE,MOD(COLUMN()-COLUMN($J$5)-$G124,$I124)=0,TRUE,FALSE),$J124*R$2,0)</f>
        <v>0</v>
      </c>
      <c r="S124" s="126">
        <f t="array" ref="S124">IF(_xlfn.SWITCH(TRUE,COLUMN()-COLUMN($J$5)-$G124&lt;0,FALSE,MOD(COLUMN()-COLUMN($J$5)-$G124,$I124)=0,TRUE,FALSE),$J124*S$2,0)</f>
        <v>0</v>
      </c>
      <c r="T124" s="126">
        <f t="array" ref="T124">IF(_xlfn.SWITCH(TRUE,COLUMN()-COLUMN($J$5)-$G124&lt;0,FALSE,MOD(COLUMN()-COLUMN($J$5)-$G124,$I124)=0,TRUE,FALSE),$J124*T$2,0)</f>
        <v>0</v>
      </c>
      <c r="U124" s="126">
        <f t="array" ref="U124">IF(_xlfn.SWITCH(TRUE,COLUMN()-COLUMN($J$5)-$G124&lt;0,FALSE,MOD(COLUMN()-COLUMN($J$5)-$G124,$I124)=0,TRUE,FALSE),$J124*U$2,0)</f>
        <v>0</v>
      </c>
      <c r="V124" s="126">
        <f t="array" ref="V124">IF(_xlfn.SWITCH(TRUE,COLUMN()-COLUMN($J$5)-$G124&lt;0,FALSE,MOD(COLUMN()-COLUMN($J$5)-$G124,$I124)=0,TRUE,FALSE),$J124*V$2,0)</f>
        <v>0</v>
      </c>
      <c r="W124" s="126">
        <f t="array" ref="W124">IF(_xlfn.SWITCH(TRUE,COLUMN()-COLUMN($J$5)-$G124&lt;0,FALSE,MOD(COLUMN()-COLUMN($J$5)-$G124,$I124)=0,TRUE,FALSE),$J124*W$2,0)</f>
        <v>0</v>
      </c>
      <c r="X124" s="126">
        <f t="array" ref="X124">IF(_xlfn.SWITCH(TRUE,COLUMN()-COLUMN($J$5)-$G124&lt;0,FALSE,MOD(COLUMN()-COLUMN($J$5)-$G124,$I124)=0,TRUE,FALSE),$J124*X$2,0)</f>
        <v>0</v>
      </c>
      <c r="Y124" s="126">
        <f t="array" ref="Y124">IF(_xlfn.SWITCH(TRUE,COLUMN()-COLUMN($J$5)-$G124&lt;0,FALSE,MOD(COLUMN()-COLUMN($J$5)-$G124,$I124)=0,TRUE,FALSE),$J124*Y$2,0)</f>
        <v>27475.057909699462</v>
      </c>
      <c r="Z124" s="126">
        <f t="array" ref="Z124">IF(_xlfn.SWITCH(TRUE,COLUMN()-COLUMN($J$5)-$G124&lt;0,FALSE,MOD(COLUMN()-COLUMN($J$5)-$G124,$I124)=0,TRUE,FALSE),$J124*Z$2,0)</f>
        <v>0</v>
      </c>
      <c r="AA124" s="126">
        <f t="array" ref="AA124">IF(_xlfn.SWITCH(TRUE,COLUMN()-COLUMN($J$5)-$G124&lt;0,FALSE,MOD(COLUMN()-COLUMN($J$5)-$G124,$I124)=0,TRUE,FALSE),$J124*AA$2,0)</f>
        <v>0</v>
      </c>
      <c r="AB124" s="126">
        <f t="array" ref="AB124">IF(_xlfn.SWITCH(TRUE,COLUMN()-COLUMN($J$5)-$G124&lt;0,FALSE,MOD(COLUMN()-COLUMN($J$5)-$G124,$I124)=0,TRUE,FALSE),$J124*AB$2,0)</f>
        <v>0</v>
      </c>
      <c r="AC124" s="126">
        <f t="array" ref="AC124">IF(_xlfn.SWITCH(TRUE,COLUMN()-COLUMN($J$5)-$G124&lt;0,FALSE,MOD(COLUMN()-COLUMN($J$5)-$G124,$I124)=0,TRUE,FALSE),$J124*AC$2,0)</f>
        <v>0</v>
      </c>
      <c r="AD124" s="126">
        <f t="array" ref="AD124">IF(_xlfn.SWITCH(TRUE,COLUMN()-COLUMN($J$5)-$G124&lt;0,FALSE,MOD(COLUMN()-COLUMN($J$5)-$G124,$I124)=0,TRUE,FALSE),$J124*AD$2,0)</f>
        <v>0</v>
      </c>
      <c r="AE124" s="127">
        <f t="shared" si="8"/>
        <v>27475.057909699462</v>
      </c>
    </row>
    <row r="125" spans="1:31" s="128" customFormat="1" ht="30" outlineLevel="2">
      <c r="A125" s="122" t="s">
        <v>903</v>
      </c>
      <c r="B125" s="141" t="s">
        <v>1041</v>
      </c>
      <c r="C125" s="252" t="s">
        <v>995</v>
      </c>
      <c r="D125" s="252" t="s">
        <v>1085</v>
      </c>
      <c r="E125" s="125" t="s">
        <v>1087</v>
      </c>
      <c r="F125" s="125" t="s">
        <v>985</v>
      </c>
      <c r="G125" s="122">
        <f t="shared" si="9"/>
        <v>19</v>
      </c>
      <c r="H125" s="125">
        <v>2043</v>
      </c>
      <c r="I125" s="125">
        <v>25</v>
      </c>
      <c r="J125" s="415">
        <f>Costs!P124</f>
        <v>337500</v>
      </c>
      <c r="K125" s="419">
        <f t="array" ref="K125">IF(_xlfn.SWITCH(TRUE,COLUMN()-COLUMN($J$5)-$G125&lt;0,FALSE,MOD(COLUMN()-COLUMN($J$5)-$G125,$I125)=0,TRUE,FALSE),$J125*K$2,0)</f>
        <v>0</v>
      </c>
      <c r="L125" s="126">
        <f t="array" ref="L125">IF(_xlfn.SWITCH(TRUE,COLUMN()-COLUMN($J$5)-$G125&lt;0,FALSE,MOD(COLUMN()-COLUMN($J$5)-$G125,$I125)=0,TRUE,FALSE),$J125*L$2,0)</f>
        <v>0</v>
      </c>
      <c r="M125" s="126">
        <f t="array" ref="M125">IF(_xlfn.SWITCH(TRUE,COLUMN()-COLUMN($J$5)-$G125&lt;0,FALSE,MOD(COLUMN()-COLUMN($J$5)-$G125,$I125)=0,TRUE,FALSE),$J125*M$2,0)</f>
        <v>0</v>
      </c>
      <c r="N125" s="126">
        <f t="array" ref="N125">IF(_xlfn.SWITCH(TRUE,COLUMN()-COLUMN($J$5)-$G125&lt;0,FALSE,MOD(COLUMN()-COLUMN($J$5)-$G125,$I125)=0,TRUE,FALSE),$J125*N$2,0)</f>
        <v>0</v>
      </c>
      <c r="O125" s="126">
        <f t="array" ref="O125">IF(_xlfn.SWITCH(TRUE,COLUMN()-COLUMN($J$5)-$G125&lt;0,FALSE,MOD(COLUMN()-COLUMN($J$5)-$G125,$I125)=0,TRUE,FALSE),$J125*O$2,0)</f>
        <v>0</v>
      </c>
      <c r="P125" s="126">
        <f t="array" ref="P125">IF(_xlfn.SWITCH(TRUE,COLUMN()-COLUMN($J$5)-$G125&lt;0,FALSE,MOD(COLUMN()-COLUMN($J$5)-$G125,$I125)=0,TRUE,FALSE),$J125*P$2,0)</f>
        <v>0</v>
      </c>
      <c r="Q125" s="126">
        <f t="array" ref="Q125">IF(_xlfn.SWITCH(TRUE,COLUMN()-COLUMN($J$5)-$G125&lt;0,FALSE,MOD(COLUMN()-COLUMN($J$5)-$G125,$I125)=0,TRUE,FALSE),$J125*Q$2,0)</f>
        <v>0</v>
      </c>
      <c r="R125" s="126">
        <f t="array" ref="R125">IF(_xlfn.SWITCH(TRUE,COLUMN()-COLUMN($J$5)-$G125&lt;0,FALSE,MOD(COLUMN()-COLUMN($J$5)-$G125,$I125)=0,TRUE,FALSE),$J125*R$2,0)</f>
        <v>0</v>
      </c>
      <c r="S125" s="126">
        <f t="array" ref="S125">IF(_xlfn.SWITCH(TRUE,COLUMN()-COLUMN($J$5)-$G125&lt;0,FALSE,MOD(COLUMN()-COLUMN($J$5)-$G125,$I125)=0,TRUE,FALSE),$J125*S$2,0)</f>
        <v>0</v>
      </c>
      <c r="T125" s="126">
        <f t="array" ref="T125">IF(_xlfn.SWITCH(TRUE,COLUMN()-COLUMN($J$5)-$G125&lt;0,FALSE,MOD(COLUMN()-COLUMN($J$5)-$G125,$I125)=0,TRUE,FALSE),$J125*T$2,0)</f>
        <v>0</v>
      </c>
      <c r="U125" s="126">
        <f t="array" ref="U125">IF(_xlfn.SWITCH(TRUE,COLUMN()-COLUMN($J$5)-$G125&lt;0,FALSE,MOD(COLUMN()-COLUMN($J$5)-$G125,$I125)=0,TRUE,FALSE),$J125*U$2,0)</f>
        <v>0</v>
      </c>
      <c r="V125" s="126">
        <f t="array" ref="V125">IF(_xlfn.SWITCH(TRUE,COLUMN()-COLUMN($J$5)-$G125&lt;0,FALSE,MOD(COLUMN()-COLUMN($J$5)-$G125,$I125)=0,TRUE,FALSE),$J125*V$2,0)</f>
        <v>0</v>
      </c>
      <c r="W125" s="126">
        <f t="array" ref="W125">IF(_xlfn.SWITCH(TRUE,COLUMN()-COLUMN($J$5)-$G125&lt;0,FALSE,MOD(COLUMN()-COLUMN($J$5)-$G125,$I125)=0,TRUE,FALSE),$J125*W$2,0)</f>
        <v>0</v>
      </c>
      <c r="X125" s="126">
        <f t="array" ref="X125">IF(_xlfn.SWITCH(TRUE,COLUMN()-COLUMN($J$5)-$G125&lt;0,FALSE,MOD(COLUMN()-COLUMN($J$5)-$G125,$I125)=0,TRUE,FALSE),$J125*X$2,0)</f>
        <v>0</v>
      </c>
      <c r="Y125" s="126">
        <f t="array" ref="Y125">IF(_xlfn.SWITCH(TRUE,COLUMN()-COLUMN($J$5)-$G125&lt;0,FALSE,MOD(COLUMN()-COLUMN($J$5)-$G125,$I125)=0,TRUE,FALSE),$J125*Y$2,0)</f>
        <v>0</v>
      </c>
      <c r="Z125" s="126">
        <f t="array" ref="Z125">IF(_xlfn.SWITCH(TRUE,COLUMN()-COLUMN($J$5)-$G125&lt;0,FALSE,MOD(COLUMN()-COLUMN($J$5)-$G125,$I125)=0,TRUE,FALSE),$J125*Z$2,0)</f>
        <v>0</v>
      </c>
      <c r="AA125" s="126">
        <f t="array" ref="AA125">IF(_xlfn.SWITCH(TRUE,COLUMN()-COLUMN($J$5)-$G125&lt;0,FALSE,MOD(COLUMN()-COLUMN($J$5)-$G125,$I125)=0,TRUE,FALSE),$J125*AA$2,0)</f>
        <v>0</v>
      </c>
      <c r="AB125" s="126">
        <f t="array" ref="AB125">IF(_xlfn.SWITCH(TRUE,COLUMN()-COLUMN($J$5)-$G125&lt;0,FALSE,MOD(COLUMN()-COLUMN($J$5)-$G125,$I125)=0,TRUE,FALSE),$J125*AB$2,0)</f>
        <v>0</v>
      </c>
      <c r="AC125" s="126">
        <f t="array" ref="AC125">IF(_xlfn.SWITCH(TRUE,COLUMN()-COLUMN($J$5)-$G125&lt;0,FALSE,MOD(COLUMN()-COLUMN($J$5)-$G125,$I125)=0,TRUE,FALSE),$J125*AC$2,0)</f>
        <v>594681.14870436408</v>
      </c>
      <c r="AD125" s="126">
        <f t="array" ref="AD125">IF(_xlfn.SWITCH(TRUE,COLUMN()-COLUMN($J$5)-$G125&lt;0,FALSE,MOD(COLUMN()-COLUMN($J$5)-$G125,$I125)=0,TRUE,FALSE),$J125*AD$2,0)</f>
        <v>0</v>
      </c>
      <c r="AE125" s="127">
        <f t="shared" si="8"/>
        <v>594681.14870436408</v>
      </c>
    </row>
    <row r="126" spans="1:31" s="128" customFormat="1" ht="30" outlineLevel="2">
      <c r="A126" s="122" t="s">
        <v>903</v>
      </c>
      <c r="B126" s="141" t="s">
        <v>1042</v>
      </c>
      <c r="C126" s="252" t="s">
        <v>995</v>
      </c>
      <c r="D126" s="252" t="s">
        <v>1085</v>
      </c>
      <c r="E126" s="125" t="s">
        <v>1088</v>
      </c>
      <c r="F126" s="125" t="s">
        <v>985</v>
      </c>
      <c r="G126" s="122">
        <f t="shared" si="9"/>
        <v>14</v>
      </c>
      <c r="H126" s="125">
        <v>2038</v>
      </c>
      <c r="I126" s="125">
        <v>25</v>
      </c>
      <c r="J126" s="415">
        <f>Costs!P125</f>
        <v>405000</v>
      </c>
      <c r="K126" s="419">
        <f t="array" ref="K126">IF(_xlfn.SWITCH(TRUE,COLUMN()-COLUMN($J$5)-$G126&lt;0,FALSE,MOD(COLUMN()-COLUMN($J$5)-$G126,$I126)=0,TRUE,FALSE),$J126*K$2,0)</f>
        <v>0</v>
      </c>
      <c r="L126" s="126">
        <f t="array" ref="L126">IF(_xlfn.SWITCH(TRUE,COLUMN()-COLUMN($J$5)-$G126&lt;0,FALSE,MOD(COLUMN()-COLUMN($J$5)-$G126,$I126)=0,TRUE,FALSE),$J126*L$2,0)</f>
        <v>0</v>
      </c>
      <c r="M126" s="126">
        <f t="array" ref="M126">IF(_xlfn.SWITCH(TRUE,COLUMN()-COLUMN($J$5)-$G126&lt;0,FALSE,MOD(COLUMN()-COLUMN($J$5)-$G126,$I126)=0,TRUE,FALSE),$J126*M$2,0)</f>
        <v>0</v>
      </c>
      <c r="N126" s="126">
        <f t="array" ref="N126">IF(_xlfn.SWITCH(TRUE,COLUMN()-COLUMN($J$5)-$G126&lt;0,FALSE,MOD(COLUMN()-COLUMN($J$5)-$G126,$I126)=0,TRUE,FALSE),$J126*N$2,0)</f>
        <v>0</v>
      </c>
      <c r="O126" s="126">
        <f t="array" ref="O126">IF(_xlfn.SWITCH(TRUE,COLUMN()-COLUMN($J$5)-$G126&lt;0,FALSE,MOD(COLUMN()-COLUMN($J$5)-$G126,$I126)=0,TRUE,FALSE),$J126*O$2,0)</f>
        <v>0</v>
      </c>
      <c r="P126" s="126">
        <f t="array" ref="P126">IF(_xlfn.SWITCH(TRUE,COLUMN()-COLUMN($J$5)-$G126&lt;0,FALSE,MOD(COLUMN()-COLUMN($J$5)-$G126,$I126)=0,TRUE,FALSE),$J126*P$2,0)</f>
        <v>0</v>
      </c>
      <c r="Q126" s="126">
        <f t="array" ref="Q126">IF(_xlfn.SWITCH(TRUE,COLUMN()-COLUMN($J$5)-$G126&lt;0,FALSE,MOD(COLUMN()-COLUMN($J$5)-$G126,$I126)=0,TRUE,FALSE),$J126*Q$2,0)</f>
        <v>0</v>
      </c>
      <c r="R126" s="126">
        <f t="array" ref="R126">IF(_xlfn.SWITCH(TRUE,COLUMN()-COLUMN($J$5)-$G126&lt;0,FALSE,MOD(COLUMN()-COLUMN($J$5)-$G126,$I126)=0,TRUE,FALSE),$J126*R$2,0)</f>
        <v>0</v>
      </c>
      <c r="S126" s="126">
        <f t="array" ref="S126">IF(_xlfn.SWITCH(TRUE,COLUMN()-COLUMN($J$5)-$G126&lt;0,FALSE,MOD(COLUMN()-COLUMN($J$5)-$G126,$I126)=0,TRUE,FALSE),$J126*S$2,0)</f>
        <v>0</v>
      </c>
      <c r="T126" s="126">
        <f t="array" ref="T126">IF(_xlfn.SWITCH(TRUE,COLUMN()-COLUMN($J$5)-$G126&lt;0,FALSE,MOD(COLUMN()-COLUMN($J$5)-$G126,$I126)=0,TRUE,FALSE),$J126*T$2,0)</f>
        <v>0</v>
      </c>
      <c r="U126" s="126">
        <f t="array" ref="U126">IF(_xlfn.SWITCH(TRUE,COLUMN()-COLUMN($J$5)-$G126&lt;0,FALSE,MOD(COLUMN()-COLUMN($J$5)-$G126,$I126)=0,TRUE,FALSE),$J126*U$2,0)</f>
        <v>0</v>
      </c>
      <c r="V126" s="126">
        <f t="array" ref="V126">IF(_xlfn.SWITCH(TRUE,COLUMN()-COLUMN($J$5)-$G126&lt;0,FALSE,MOD(COLUMN()-COLUMN($J$5)-$G126,$I126)=0,TRUE,FALSE),$J126*V$2,0)</f>
        <v>0</v>
      </c>
      <c r="W126" s="126">
        <f t="array" ref="W126">IF(_xlfn.SWITCH(TRUE,COLUMN()-COLUMN($J$5)-$G126&lt;0,FALSE,MOD(COLUMN()-COLUMN($J$5)-$G126,$I126)=0,TRUE,FALSE),$J126*W$2,0)</f>
        <v>0</v>
      </c>
      <c r="X126" s="126">
        <f t="array" ref="X126">IF(_xlfn.SWITCH(TRUE,COLUMN()-COLUMN($J$5)-$G126&lt;0,FALSE,MOD(COLUMN()-COLUMN($J$5)-$G126,$I126)=0,TRUE,FALSE),$J126*X$2,0)</f>
        <v>615572.61933605967</v>
      </c>
      <c r="Y126" s="126">
        <f t="array" ref="Y126">IF(_xlfn.SWITCH(TRUE,COLUMN()-COLUMN($J$5)-$G126&lt;0,FALSE,MOD(COLUMN()-COLUMN($J$5)-$G126,$I126)=0,TRUE,FALSE),$J126*Y$2,0)</f>
        <v>0</v>
      </c>
      <c r="Z126" s="126">
        <f t="array" ref="Z126">IF(_xlfn.SWITCH(TRUE,COLUMN()-COLUMN($J$5)-$G126&lt;0,FALSE,MOD(COLUMN()-COLUMN($J$5)-$G126,$I126)=0,TRUE,FALSE),$J126*Z$2,0)</f>
        <v>0</v>
      </c>
      <c r="AA126" s="126">
        <f t="array" ref="AA126">IF(_xlfn.SWITCH(TRUE,COLUMN()-COLUMN($J$5)-$G126&lt;0,FALSE,MOD(COLUMN()-COLUMN($J$5)-$G126,$I126)=0,TRUE,FALSE),$J126*AA$2,0)</f>
        <v>0</v>
      </c>
      <c r="AB126" s="126">
        <f t="array" ref="AB126">IF(_xlfn.SWITCH(TRUE,COLUMN()-COLUMN($J$5)-$G126&lt;0,FALSE,MOD(COLUMN()-COLUMN($J$5)-$G126,$I126)=0,TRUE,FALSE),$J126*AB$2,0)</f>
        <v>0</v>
      </c>
      <c r="AC126" s="126">
        <f t="array" ref="AC126">IF(_xlfn.SWITCH(TRUE,COLUMN()-COLUMN($J$5)-$G126&lt;0,FALSE,MOD(COLUMN()-COLUMN($J$5)-$G126,$I126)=0,TRUE,FALSE),$J126*AC$2,0)</f>
        <v>0</v>
      </c>
      <c r="AD126" s="126">
        <f t="array" ref="AD126">IF(_xlfn.SWITCH(TRUE,COLUMN()-COLUMN($J$5)-$G126&lt;0,FALSE,MOD(COLUMN()-COLUMN($J$5)-$G126,$I126)=0,TRUE,FALSE),$J126*AD$2,0)</f>
        <v>0</v>
      </c>
      <c r="AE126" s="127">
        <f t="shared" si="8"/>
        <v>615572.61933605967</v>
      </c>
    </row>
    <row r="127" spans="1:31" s="128" customFormat="1" ht="30" outlineLevel="2">
      <c r="A127" s="122" t="s">
        <v>903</v>
      </c>
      <c r="B127" s="141" t="s">
        <v>1043</v>
      </c>
      <c r="C127" s="252" t="s">
        <v>995</v>
      </c>
      <c r="D127" s="252" t="s">
        <v>1085</v>
      </c>
      <c r="E127" s="125" t="s">
        <v>1088</v>
      </c>
      <c r="F127" s="125" t="s">
        <v>985</v>
      </c>
      <c r="G127" s="122">
        <f t="shared" si="9"/>
        <v>12</v>
      </c>
      <c r="H127" s="125">
        <v>2036</v>
      </c>
      <c r="I127" s="125">
        <v>25</v>
      </c>
      <c r="J127" s="415">
        <f>Costs!P126</f>
        <v>162000</v>
      </c>
      <c r="K127" s="419">
        <f t="array" ref="K127">IF(_xlfn.SWITCH(TRUE,COLUMN()-COLUMN($J$5)-$G127&lt;0,FALSE,MOD(COLUMN()-COLUMN($J$5)-$G127,$I127)=0,TRUE,FALSE),$J127*K$2,0)</f>
        <v>0</v>
      </c>
      <c r="L127" s="126">
        <f t="array" ref="L127">IF(_xlfn.SWITCH(TRUE,COLUMN()-COLUMN($J$5)-$G127&lt;0,FALSE,MOD(COLUMN()-COLUMN($J$5)-$G127,$I127)=0,TRUE,FALSE),$J127*L$2,0)</f>
        <v>0</v>
      </c>
      <c r="M127" s="126">
        <f t="array" ref="M127">IF(_xlfn.SWITCH(TRUE,COLUMN()-COLUMN($J$5)-$G127&lt;0,FALSE,MOD(COLUMN()-COLUMN($J$5)-$G127,$I127)=0,TRUE,FALSE),$J127*M$2,0)</f>
        <v>0</v>
      </c>
      <c r="N127" s="126">
        <f t="array" ref="N127">IF(_xlfn.SWITCH(TRUE,COLUMN()-COLUMN($J$5)-$G127&lt;0,FALSE,MOD(COLUMN()-COLUMN($J$5)-$G127,$I127)=0,TRUE,FALSE),$J127*N$2,0)</f>
        <v>0</v>
      </c>
      <c r="O127" s="126">
        <f t="array" ref="O127">IF(_xlfn.SWITCH(TRUE,COLUMN()-COLUMN($J$5)-$G127&lt;0,FALSE,MOD(COLUMN()-COLUMN($J$5)-$G127,$I127)=0,TRUE,FALSE),$J127*O$2,0)</f>
        <v>0</v>
      </c>
      <c r="P127" s="126">
        <f t="array" ref="P127">IF(_xlfn.SWITCH(TRUE,COLUMN()-COLUMN($J$5)-$G127&lt;0,FALSE,MOD(COLUMN()-COLUMN($J$5)-$G127,$I127)=0,TRUE,FALSE),$J127*P$2,0)</f>
        <v>0</v>
      </c>
      <c r="Q127" s="126">
        <f t="array" ref="Q127">IF(_xlfn.SWITCH(TRUE,COLUMN()-COLUMN($J$5)-$G127&lt;0,FALSE,MOD(COLUMN()-COLUMN($J$5)-$G127,$I127)=0,TRUE,FALSE),$J127*Q$2,0)</f>
        <v>0</v>
      </c>
      <c r="R127" s="126">
        <f t="array" ref="R127">IF(_xlfn.SWITCH(TRUE,COLUMN()-COLUMN($J$5)-$G127&lt;0,FALSE,MOD(COLUMN()-COLUMN($J$5)-$G127,$I127)=0,TRUE,FALSE),$J127*R$2,0)</f>
        <v>0</v>
      </c>
      <c r="S127" s="126">
        <f t="array" ref="S127">IF(_xlfn.SWITCH(TRUE,COLUMN()-COLUMN($J$5)-$G127&lt;0,FALSE,MOD(COLUMN()-COLUMN($J$5)-$G127,$I127)=0,TRUE,FALSE),$J127*S$2,0)</f>
        <v>0</v>
      </c>
      <c r="T127" s="126">
        <f t="array" ref="T127">IF(_xlfn.SWITCH(TRUE,COLUMN()-COLUMN($J$5)-$G127&lt;0,FALSE,MOD(COLUMN()-COLUMN($J$5)-$G127,$I127)=0,TRUE,FALSE),$J127*T$2,0)</f>
        <v>0</v>
      </c>
      <c r="U127" s="126">
        <f t="array" ref="U127">IF(_xlfn.SWITCH(TRUE,COLUMN()-COLUMN($J$5)-$G127&lt;0,FALSE,MOD(COLUMN()-COLUMN($J$5)-$G127,$I127)=0,TRUE,FALSE),$J127*U$2,0)</f>
        <v>0</v>
      </c>
      <c r="V127" s="126">
        <f t="array" ref="V127">IF(_xlfn.SWITCH(TRUE,COLUMN()-COLUMN($J$5)-$G127&lt;0,FALSE,MOD(COLUMN()-COLUMN($J$5)-$G127,$I127)=0,TRUE,FALSE),$J127*V$2,0)</f>
        <v>232094.49310436784</v>
      </c>
      <c r="W127" s="126">
        <f t="array" ref="W127">IF(_xlfn.SWITCH(TRUE,COLUMN()-COLUMN($J$5)-$G127&lt;0,FALSE,MOD(COLUMN()-COLUMN($J$5)-$G127,$I127)=0,TRUE,FALSE),$J127*W$2,0)</f>
        <v>0</v>
      </c>
      <c r="X127" s="126">
        <f t="array" ref="X127">IF(_xlfn.SWITCH(TRUE,COLUMN()-COLUMN($J$5)-$G127&lt;0,FALSE,MOD(COLUMN()-COLUMN($J$5)-$G127,$I127)=0,TRUE,FALSE),$J127*X$2,0)</f>
        <v>0</v>
      </c>
      <c r="Y127" s="126">
        <f t="array" ref="Y127">IF(_xlfn.SWITCH(TRUE,COLUMN()-COLUMN($J$5)-$G127&lt;0,FALSE,MOD(COLUMN()-COLUMN($J$5)-$G127,$I127)=0,TRUE,FALSE),$J127*Y$2,0)</f>
        <v>0</v>
      </c>
      <c r="Z127" s="126">
        <f t="array" ref="Z127">IF(_xlfn.SWITCH(TRUE,COLUMN()-COLUMN($J$5)-$G127&lt;0,FALSE,MOD(COLUMN()-COLUMN($J$5)-$G127,$I127)=0,TRUE,FALSE),$J127*Z$2,0)</f>
        <v>0</v>
      </c>
      <c r="AA127" s="126">
        <f t="array" ref="AA127">IF(_xlfn.SWITCH(TRUE,COLUMN()-COLUMN($J$5)-$G127&lt;0,FALSE,MOD(COLUMN()-COLUMN($J$5)-$G127,$I127)=0,TRUE,FALSE),$J127*AA$2,0)</f>
        <v>0</v>
      </c>
      <c r="AB127" s="126">
        <f t="array" ref="AB127">IF(_xlfn.SWITCH(TRUE,COLUMN()-COLUMN($J$5)-$G127&lt;0,FALSE,MOD(COLUMN()-COLUMN($J$5)-$G127,$I127)=0,TRUE,FALSE),$J127*AB$2,0)</f>
        <v>0</v>
      </c>
      <c r="AC127" s="126">
        <f t="array" ref="AC127">IF(_xlfn.SWITCH(TRUE,COLUMN()-COLUMN($J$5)-$G127&lt;0,FALSE,MOD(COLUMN()-COLUMN($J$5)-$G127,$I127)=0,TRUE,FALSE),$J127*AC$2,0)</f>
        <v>0</v>
      </c>
      <c r="AD127" s="126">
        <f t="array" ref="AD127">IF(_xlfn.SWITCH(TRUE,COLUMN()-COLUMN($J$5)-$G127&lt;0,FALSE,MOD(COLUMN()-COLUMN($J$5)-$G127,$I127)=0,TRUE,FALSE),$J127*AD$2,0)</f>
        <v>0</v>
      </c>
      <c r="AE127" s="127">
        <f t="shared" si="8"/>
        <v>232094.49310436784</v>
      </c>
    </row>
    <row r="128" spans="1:31" s="128" customFormat="1" ht="30" outlineLevel="2">
      <c r="A128" s="122" t="s">
        <v>903</v>
      </c>
      <c r="B128" s="141" t="s">
        <v>1044</v>
      </c>
      <c r="C128" s="252" t="s">
        <v>995</v>
      </c>
      <c r="D128" s="252" t="s">
        <v>1085</v>
      </c>
      <c r="E128" s="125" t="s">
        <v>1088</v>
      </c>
      <c r="F128" s="125" t="s">
        <v>984</v>
      </c>
      <c r="G128" s="122">
        <f t="shared" si="9"/>
        <v>5</v>
      </c>
      <c r="H128" s="125">
        <v>2029</v>
      </c>
      <c r="I128" s="125">
        <v>20</v>
      </c>
      <c r="J128" s="415">
        <f>Costs!P127</f>
        <v>121500.00000000001</v>
      </c>
      <c r="K128" s="419">
        <f t="array" ref="K128">IF(_xlfn.SWITCH(TRUE,COLUMN()-COLUMN($J$5)-$G128&lt;0,FALSE,MOD(COLUMN()-COLUMN($J$5)-$G128,$I128)=0,TRUE,FALSE),$J128*K$2,0)</f>
        <v>0</v>
      </c>
      <c r="L128" s="126">
        <f t="array" ref="L128">IF(_xlfn.SWITCH(TRUE,COLUMN()-COLUMN($J$5)-$G128&lt;0,FALSE,MOD(COLUMN()-COLUMN($J$5)-$G128,$I128)=0,TRUE,FALSE),$J128*L$2,0)</f>
        <v>0</v>
      </c>
      <c r="M128" s="126">
        <f t="array" ref="M128">IF(_xlfn.SWITCH(TRUE,COLUMN()-COLUMN($J$5)-$G128&lt;0,FALSE,MOD(COLUMN()-COLUMN($J$5)-$G128,$I128)=0,TRUE,FALSE),$J128*M$2,0)</f>
        <v>0</v>
      </c>
      <c r="N128" s="126">
        <f t="array" ref="N128">IF(_xlfn.SWITCH(TRUE,COLUMN()-COLUMN($J$5)-$G128&lt;0,FALSE,MOD(COLUMN()-COLUMN($J$5)-$G128,$I128)=0,TRUE,FALSE),$J128*N$2,0)</f>
        <v>0</v>
      </c>
      <c r="O128" s="126">
        <f t="array" ref="O128">IF(_xlfn.SWITCH(TRUE,COLUMN()-COLUMN($J$5)-$G128&lt;0,FALSE,MOD(COLUMN()-COLUMN($J$5)-$G128,$I128)=0,TRUE,FALSE),$J128*O$2,0)</f>
        <v>141535.54662952502</v>
      </c>
      <c r="P128" s="126">
        <f t="array" ref="P128">IF(_xlfn.SWITCH(TRUE,COLUMN()-COLUMN($J$5)-$G128&lt;0,FALSE,MOD(COLUMN()-COLUMN($J$5)-$G128,$I128)=0,TRUE,FALSE),$J128*P$2,0)</f>
        <v>0</v>
      </c>
      <c r="Q128" s="126">
        <f t="array" ref="Q128">IF(_xlfn.SWITCH(TRUE,COLUMN()-COLUMN($J$5)-$G128&lt;0,FALSE,MOD(COLUMN()-COLUMN($J$5)-$G128,$I128)=0,TRUE,FALSE),$J128*Q$2,0)</f>
        <v>0</v>
      </c>
      <c r="R128" s="126">
        <f t="array" ref="R128">IF(_xlfn.SWITCH(TRUE,COLUMN()-COLUMN($J$5)-$G128&lt;0,FALSE,MOD(COLUMN()-COLUMN($J$5)-$G128,$I128)=0,TRUE,FALSE),$J128*R$2,0)</f>
        <v>0</v>
      </c>
      <c r="S128" s="126">
        <f t="array" ref="S128">IF(_xlfn.SWITCH(TRUE,COLUMN()-COLUMN($J$5)-$G128&lt;0,FALSE,MOD(COLUMN()-COLUMN($J$5)-$G128,$I128)=0,TRUE,FALSE),$J128*S$2,0)</f>
        <v>0</v>
      </c>
      <c r="T128" s="126">
        <f t="array" ref="T128">IF(_xlfn.SWITCH(TRUE,COLUMN()-COLUMN($J$5)-$G128&lt;0,FALSE,MOD(COLUMN()-COLUMN($J$5)-$G128,$I128)=0,TRUE,FALSE),$J128*T$2,0)</f>
        <v>0</v>
      </c>
      <c r="U128" s="126">
        <f t="array" ref="U128">IF(_xlfn.SWITCH(TRUE,COLUMN()-COLUMN($J$5)-$G128&lt;0,FALSE,MOD(COLUMN()-COLUMN($J$5)-$G128,$I128)=0,TRUE,FALSE),$J128*U$2,0)</f>
        <v>0</v>
      </c>
      <c r="V128" s="126">
        <f t="array" ref="V128">IF(_xlfn.SWITCH(TRUE,COLUMN()-COLUMN($J$5)-$G128&lt;0,FALSE,MOD(COLUMN()-COLUMN($J$5)-$G128,$I128)=0,TRUE,FALSE),$J128*V$2,0)</f>
        <v>0</v>
      </c>
      <c r="W128" s="126">
        <f t="array" ref="W128">IF(_xlfn.SWITCH(TRUE,COLUMN()-COLUMN($J$5)-$G128&lt;0,FALSE,MOD(COLUMN()-COLUMN($J$5)-$G128,$I128)=0,TRUE,FALSE),$J128*W$2,0)</f>
        <v>0</v>
      </c>
      <c r="X128" s="126">
        <f t="array" ref="X128">IF(_xlfn.SWITCH(TRUE,COLUMN()-COLUMN($J$5)-$G128&lt;0,FALSE,MOD(COLUMN()-COLUMN($J$5)-$G128,$I128)=0,TRUE,FALSE),$J128*X$2,0)</f>
        <v>0</v>
      </c>
      <c r="Y128" s="126">
        <f t="array" ref="Y128">IF(_xlfn.SWITCH(TRUE,COLUMN()-COLUMN($J$5)-$G128&lt;0,FALSE,MOD(COLUMN()-COLUMN($J$5)-$G128,$I128)=0,TRUE,FALSE),$J128*Y$2,0)</f>
        <v>0</v>
      </c>
      <c r="Z128" s="126">
        <f t="array" ref="Z128">IF(_xlfn.SWITCH(TRUE,COLUMN()-COLUMN($J$5)-$G128&lt;0,FALSE,MOD(COLUMN()-COLUMN($J$5)-$G128,$I128)=0,TRUE,FALSE),$J128*Z$2,0)</f>
        <v>0</v>
      </c>
      <c r="AA128" s="126">
        <f t="array" ref="AA128">IF(_xlfn.SWITCH(TRUE,COLUMN()-COLUMN($J$5)-$G128&lt;0,FALSE,MOD(COLUMN()-COLUMN($J$5)-$G128,$I128)=0,TRUE,FALSE),$J128*AA$2,0)</f>
        <v>0</v>
      </c>
      <c r="AB128" s="126">
        <f t="array" ref="AB128">IF(_xlfn.SWITCH(TRUE,COLUMN()-COLUMN($J$5)-$G128&lt;0,FALSE,MOD(COLUMN()-COLUMN($J$5)-$G128,$I128)=0,TRUE,FALSE),$J128*AB$2,0)</f>
        <v>0</v>
      </c>
      <c r="AC128" s="126">
        <f t="array" ref="AC128">IF(_xlfn.SWITCH(TRUE,COLUMN()-COLUMN($J$5)-$G128&lt;0,FALSE,MOD(COLUMN()-COLUMN($J$5)-$G128,$I128)=0,TRUE,FALSE),$J128*AC$2,0)</f>
        <v>0</v>
      </c>
      <c r="AD128" s="126">
        <f t="array" ref="AD128">IF(_xlfn.SWITCH(TRUE,COLUMN()-COLUMN($J$5)-$G128&lt;0,FALSE,MOD(COLUMN()-COLUMN($J$5)-$G128,$I128)=0,TRUE,FALSE),$J128*AD$2,0)</f>
        <v>0</v>
      </c>
      <c r="AE128" s="127">
        <f t="shared" si="8"/>
        <v>141535.54662952502</v>
      </c>
    </row>
    <row r="129" spans="1:31" s="128" customFormat="1" ht="30" outlineLevel="2">
      <c r="A129" s="122" t="s">
        <v>903</v>
      </c>
      <c r="B129" s="141" t="s">
        <v>1045</v>
      </c>
      <c r="C129" s="252" t="s">
        <v>995</v>
      </c>
      <c r="D129" s="252" t="s">
        <v>1085</v>
      </c>
      <c r="E129" s="125" t="s">
        <v>1088</v>
      </c>
      <c r="F129" s="125" t="s">
        <v>984</v>
      </c>
      <c r="G129" s="122">
        <f t="shared" si="9"/>
        <v>5</v>
      </c>
      <c r="H129" s="125">
        <v>2029</v>
      </c>
      <c r="I129" s="125">
        <v>20</v>
      </c>
      <c r="J129" s="415">
        <f>Costs!P128</f>
        <v>54000</v>
      </c>
      <c r="K129" s="419">
        <f t="array" ref="K129">IF(_xlfn.SWITCH(TRUE,COLUMN()-COLUMN($J$5)-$G129&lt;0,FALSE,MOD(COLUMN()-COLUMN($J$5)-$G129,$I129)=0,TRUE,FALSE),$J129*K$2,0)</f>
        <v>0</v>
      </c>
      <c r="L129" s="126">
        <f t="array" ref="L129">IF(_xlfn.SWITCH(TRUE,COLUMN()-COLUMN($J$5)-$G129&lt;0,FALSE,MOD(COLUMN()-COLUMN($J$5)-$G129,$I129)=0,TRUE,FALSE),$J129*L$2,0)</f>
        <v>0</v>
      </c>
      <c r="M129" s="126">
        <f t="array" ref="M129">IF(_xlfn.SWITCH(TRUE,COLUMN()-COLUMN($J$5)-$G129&lt;0,FALSE,MOD(COLUMN()-COLUMN($J$5)-$G129,$I129)=0,TRUE,FALSE),$J129*M$2,0)</f>
        <v>0</v>
      </c>
      <c r="N129" s="126">
        <f t="array" ref="N129">IF(_xlfn.SWITCH(TRUE,COLUMN()-COLUMN($J$5)-$G129&lt;0,FALSE,MOD(COLUMN()-COLUMN($J$5)-$G129,$I129)=0,TRUE,FALSE),$J129*N$2,0)</f>
        <v>0</v>
      </c>
      <c r="O129" s="126">
        <f t="array" ref="O129">IF(_xlfn.SWITCH(TRUE,COLUMN()-COLUMN($J$5)-$G129&lt;0,FALSE,MOD(COLUMN()-COLUMN($J$5)-$G129,$I129)=0,TRUE,FALSE),$J129*O$2,0)</f>
        <v>62904.687390900006</v>
      </c>
      <c r="P129" s="126">
        <f t="array" ref="P129">IF(_xlfn.SWITCH(TRUE,COLUMN()-COLUMN($J$5)-$G129&lt;0,FALSE,MOD(COLUMN()-COLUMN($J$5)-$G129,$I129)=0,TRUE,FALSE),$J129*P$2,0)</f>
        <v>0</v>
      </c>
      <c r="Q129" s="126">
        <f t="array" ref="Q129">IF(_xlfn.SWITCH(TRUE,COLUMN()-COLUMN($J$5)-$G129&lt;0,FALSE,MOD(COLUMN()-COLUMN($J$5)-$G129,$I129)=0,TRUE,FALSE),$J129*Q$2,0)</f>
        <v>0</v>
      </c>
      <c r="R129" s="126">
        <f t="array" ref="R129">IF(_xlfn.SWITCH(TRUE,COLUMN()-COLUMN($J$5)-$G129&lt;0,FALSE,MOD(COLUMN()-COLUMN($J$5)-$G129,$I129)=0,TRUE,FALSE),$J129*R$2,0)</f>
        <v>0</v>
      </c>
      <c r="S129" s="126">
        <f t="array" ref="S129">IF(_xlfn.SWITCH(TRUE,COLUMN()-COLUMN($J$5)-$G129&lt;0,FALSE,MOD(COLUMN()-COLUMN($J$5)-$G129,$I129)=0,TRUE,FALSE),$J129*S$2,0)</f>
        <v>0</v>
      </c>
      <c r="T129" s="126">
        <f t="array" ref="T129">IF(_xlfn.SWITCH(TRUE,COLUMN()-COLUMN($J$5)-$G129&lt;0,FALSE,MOD(COLUMN()-COLUMN($J$5)-$G129,$I129)=0,TRUE,FALSE),$J129*T$2,0)</f>
        <v>0</v>
      </c>
      <c r="U129" s="126">
        <f t="array" ref="U129">IF(_xlfn.SWITCH(TRUE,COLUMN()-COLUMN($J$5)-$G129&lt;0,FALSE,MOD(COLUMN()-COLUMN($J$5)-$G129,$I129)=0,TRUE,FALSE),$J129*U$2,0)</f>
        <v>0</v>
      </c>
      <c r="V129" s="126">
        <f t="array" ref="V129">IF(_xlfn.SWITCH(TRUE,COLUMN()-COLUMN($J$5)-$G129&lt;0,FALSE,MOD(COLUMN()-COLUMN($J$5)-$G129,$I129)=0,TRUE,FALSE),$J129*V$2,0)</f>
        <v>0</v>
      </c>
      <c r="W129" s="126">
        <f t="array" ref="W129">IF(_xlfn.SWITCH(TRUE,COLUMN()-COLUMN($J$5)-$G129&lt;0,FALSE,MOD(COLUMN()-COLUMN($J$5)-$G129,$I129)=0,TRUE,FALSE),$J129*W$2,0)</f>
        <v>0</v>
      </c>
      <c r="X129" s="126">
        <f t="array" ref="X129">IF(_xlfn.SWITCH(TRUE,COLUMN()-COLUMN($J$5)-$G129&lt;0,FALSE,MOD(COLUMN()-COLUMN($J$5)-$G129,$I129)=0,TRUE,FALSE),$J129*X$2,0)</f>
        <v>0</v>
      </c>
      <c r="Y129" s="126">
        <f t="array" ref="Y129">IF(_xlfn.SWITCH(TRUE,COLUMN()-COLUMN($J$5)-$G129&lt;0,FALSE,MOD(COLUMN()-COLUMN($J$5)-$G129,$I129)=0,TRUE,FALSE),$J129*Y$2,0)</f>
        <v>0</v>
      </c>
      <c r="Z129" s="126">
        <f t="array" ref="Z129">IF(_xlfn.SWITCH(TRUE,COLUMN()-COLUMN($J$5)-$G129&lt;0,FALSE,MOD(COLUMN()-COLUMN($J$5)-$G129,$I129)=0,TRUE,FALSE),$J129*Z$2,0)</f>
        <v>0</v>
      </c>
      <c r="AA129" s="126">
        <f t="array" ref="AA129">IF(_xlfn.SWITCH(TRUE,COLUMN()-COLUMN($J$5)-$G129&lt;0,FALSE,MOD(COLUMN()-COLUMN($J$5)-$G129,$I129)=0,TRUE,FALSE),$J129*AA$2,0)</f>
        <v>0</v>
      </c>
      <c r="AB129" s="126">
        <f t="array" ref="AB129">IF(_xlfn.SWITCH(TRUE,COLUMN()-COLUMN($J$5)-$G129&lt;0,FALSE,MOD(COLUMN()-COLUMN($J$5)-$G129,$I129)=0,TRUE,FALSE),$J129*AB$2,0)</f>
        <v>0</v>
      </c>
      <c r="AC129" s="126">
        <f t="array" ref="AC129">IF(_xlfn.SWITCH(TRUE,COLUMN()-COLUMN($J$5)-$G129&lt;0,FALSE,MOD(COLUMN()-COLUMN($J$5)-$G129,$I129)=0,TRUE,FALSE),$J129*AC$2,0)</f>
        <v>0</v>
      </c>
      <c r="AD129" s="126">
        <f t="array" ref="AD129">IF(_xlfn.SWITCH(TRUE,COLUMN()-COLUMN($J$5)-$G129&lt;0,FALSE,MOD(COLUMN()-COLUMN($J$5)-$G129,$I129)=0,TRUE,FALSE),$J129*AD$2,0)</f>
        <v>0</v>
      </c>
      <c r="AE129" s="127">
        <f t="shared" si="8"/>
        <v>62904.687390900006</v>
      </c>
    </row>
    <row r="130" spans="1:31" s="128" customFormat="1" ht="30" outlineLevel="2">
      <c r="A130" s="122" t="s">
        <v>903</v>
      </c>
      <c r="B130" s="141" t="s">
        <v>1046</v>
      </c>
      <c r="C130" s="252" t="s">
        <v>995</v>
      </c>
      <c r="D130" s="252" t="s">
        <v>1085</v>
      </c>
      <c r="E130" s="125" t="s">
        <v>1088</v>
      </c>
      <c r="F130" s="125" t="s">
        <v>984</v>
      </c>
      <c r="G130" s="122">
        <f t="shared" si="9"/>
        <v>5</v>
      </c>
      <c r="H130" s="125">
        <v>2029</v>
      </c>
      <c r="I130" s="125">
        <v>20</v>
      </c>
      <c r="J130" s="415">
        <f>Costs!P129</f>
        <v>148500</v>
      </c>
      <c r="K130" s="419">
        <f t="array" ref="K130">IF(_xlfn.SWITCH(TRUE,COLUMN()-COLUMN($J$5)-$G130&lt;0,FALSE,MOD(COLUMN()-COLUMN($J$5)-$G130,$I130)=0,TRUE,FALSE),$J130*K$2,0)</f>
        <v>0</v>
      </c>
      <c r="L130" s="126">
        <f t="array" ref="L130">IF(_xlfn.SWITCH(TRUE,COLUMN()-COLUMN($J$5)-$G130&lt;0,FALSE,MOD(COLUMN()-COLUMN($J$5)-$G130,$I130)=0,TRUE,FALSE),$J130*L$2,0)</f>
        <v>0</v>
      </c>
      <c r="M130" s="126">
        <f t="array" ref="M130">IF(_xlfn.SWITCH(TRUE,COLUMN()-COLUMN($J$5)-$G130&lt;0,FALSE,MOD(COLUMN()-COLUMN($J$5)-$G130,$I130)=0,TRUE,FALSE),$J130*M$2,0)</f>
        <v>0</v>
      </c>
      <c r="N130" s="126">
        <f t="array" ref="N130">IF(_xlfn.SWITCH(TRUE,COLUMN()-COLUMN($J$5)-$G130&lt;0,FALSE,MOD(COLUMN()-COLUMN($J$5)-$G130,$I130)=0,TRUE,FALSE),$J130*N$2,0)</f>
        <v>0</v>
      </c>
      <c r="O130" s="126">
        <f t="array" ref="O130">IF(_xlfn.SWITCH(TRUE,COLUMN()-COLUMN($J$5)-$G130&lt;0,FALSE,MOD(COLUMN()-COLUMN($J$5)-$G130,$I130)=0,TRUE,FALSE),$J130*O$2,0)</f>
        <v>172987.89032497501</v>
      </c>
      <c r="P130" s="126">
        <f t="array" ref="P130">IF(_xlfn.SWITCH(TRUE,COLUMN()-COLUMN($J$5)-$G130&lt;0,FALSE,MOD(COLUMN()-COLUMN($J$5)-$G130,$I130)=0,TRUE,FALSE),$J130*P$2,0)</f>
        <v>0</v>
      </c>
      <c r="Q130" s="126">
        <f t="array" ref="Q130">IF(_xlfn.SWITCH(TRUE,COLUMN()-COLUMN($J$5)-$G130&lt;0,FALSE,MOD(COLUMN()-COLUMN($J$5)-$G130,$I130)=0,TRUE,FALSE),$J130*Q$2,0)</f>
        <v>0</v>
      </c>
      <c r="R130" s="126">
        <f t="array" ref="R130">IF(_xlfn.SWITCH(TRUE,COLUMN()-COLUMN($J$5)-$G130&lt;0,FALSE,MOD(COLUMN()-COLUMN($J$5)-$G130,$I130)=0,TRUE,FALSE),$J130*R$2,0)</f>
        <v>0</v>
      </c>
      <c r="S130" s="126">
        <f t="array" ref="S130">IF(_xlfn.SWITCH(TRUE,COLUMN()-COLUMN($J$5)-$G130&lt;0,FALSE,MOD(COLUMN()-COLUMN($J$5)-$G130,$I130)=0,TRUE,FALSE),$J130*S$2,0)</f>
        <v>0</v>
      </c>
      <c r="T130" s="126">
        <f t="array" ref="T130">IF(_xlfn.SWITCH(TRUE,COLUMN()-COLUMN($J$5)-$G130&lt;0,FALSE,MOD(COLUMN()-COLUMN($J$5)-$G130,$I130)=0,TRUE,FALSE),$J130*T$2,0)</f>
        <v>0</v>
      </c>
      <c r="U130" s="126">
        <f t="array" ref="U130">IF(_xlfn.SWITCH(TRUE,COLUMN()-COLUMN($J$5)-$G130&lt;0,FALSE,MOD(COLUMN()-COLUMN($J$5)-$G130,$I130)=0,TRUE,FALSE),$J130*U$2,0)</f>
        <v>0</v>
      </c>
      <c r="V130" s="126">
        <f t="array" ref="V130">IF(_xlfn.SWITCH(TRUE,COLUMN()-COLUMN($J$5)-$G130&lt;0,FALSE,MOD(COLUMN()-COLUMN($J$5)-$G130,$I130)=0,TRUE,FALSE),$J130*V$2,0)</f>
        <v>0</v>
      </c>
      <c r="W130" s="126">
        <f t="array" ref="W130">IF(_xlfn.SWITCH(TRUE,COLUMN()-COLUMN($J$5)-$G130&lt;0,FALSE,MOD(COLUMN()-COLUMN($J$5)-$G130,$I130)=0,TRUE,FALSE),$J130*W$2,0)</f>
        <v>0</v>
      </c>
      <c r="X130" s="126">
        <f t="array" ref="X130">IF(_xlfn.SWITCH(TRUE,COLUMN()-COLUMN($J$5)-$G130&lt;0,FALSE,MOD(COLUMN()-COLUMN($J$5)-$G130,$I130)=0,TRUE,FALSE),$J130*X$2,0)</f>
        <v>0</v>
      </c>
      <c r="Y130" s="126">
        <f t="array" ref="Y130">IF(_xlfn.SWITCH(TRUE,COLUMN()-COLUMN($J$5)-$G130&lt;0,FALSE,MOD(COLUMN()-COLUMN($J$5)-$G130,$I130)=0,TRUE,FALSE),$J130*Y$2,0)</f>
        <v>0</v>
      </c>
      <c r="Z130" s="126">
        <f t="array" ref="Z130">IF(_xlfn.SWITCH(TRUE,COLUMN()-COLUMN($J$5)-$G130&lt;0,FALSE,MOD(COLUMN()-COLUMN($J$5)-$G130,$I130)=0,TRUE,FALSE),$J130*Z$2,0)</f>
        <v>0</v>
      </c>
      <c r="AA130" s="126">
        <f t="array" ref="AA130">IF(_xlfn.SWITCH(TRUE,COLUMN()-COLUMN($J$5)-$G130&lt;0,FALSE,MOD(COLUMN()-COLUMN($J$5)-$G130,$I130)=0,TRUE,FALSE),$J130*AA$2,0)</f>
        <v>0</v>
      </c>
      <c r="AB130" s="126">
        <f t="array" ref="AB130">IF(_xlfn.SWITCH(TRUE,COLUMN()-COLUMN($J$5)-$G130&lt;0,FALSE,MOD(COLUMN()-COLUMN($J$5)-$G130,$I130)=0,TRUE,FALSE),$J130*AB$2,0)</f>
        <v>0</v>
      </c>
      <c r="AC130" s="126">
        <f t="array" ref="AC130">IF(_xlfn.SWITCH(TRUE,COLUMN()-COLUMN($J$5)-$G130&lt;0,FALSE,MOD(COLUMN()-COLUMN($J$5)-$G130,$I130)=0,TRUE,FALSE),$J130*AC$2,0)</f>
        <v>0</v>
      </c>
      <c r="AD130" s="126">
        <f t="array" ref="AD130">IF(_xlfn.SWITCH(TRUE,COLUMN()-COLUMN($J$5)-$G130&lt;0,FALSE,MOD(COLUMN()-COLUMN($J$5)-$G130,$I130)=0,TRUE,FALSE),$J130*AD$2,0)</f>
        <v>0</v>
      </c>
      <c r="AE130" s="127">
        <f t="shared" si="8"/>
        <v>172987.89032497501</v>
      </c>
    </row>
    <row r="131" spans="1:31" s="128" customFormat="1" ht="30" outlineLevel="2">
      <c r="A131" s="122" t="s">
        <v>903</v>
      </c>
      <c r="B131" s="141" t="s">
        <v>1047</v>
      </c>
      <c r="C131" s="252" t="s">
        <v>995</v>
      </c>
      <c r="D131" s="252" t="s">
        <v>1085</v>
      </c>
      <c r="E131" s="125" t="s">
        <v>1088</v>
      </c>
      <c r="F131" s="125" t="s">
        <v>985</v>
      </c>
      <c r="G131" s="122">
        <f t="shared" si="9"/>
        <v>14</v>
      </c>
      <c r="H131" s="125">
        <v>2038</v>
      </c>
      <c r="I131" s="125">
        <v>18</v>
      </c>
      <c r="J131" s="415">
        <f>Costs!P130</f>
        <v>28350.000000000004</v>
      </c>
      <c r="K131" s="419">
        <f t="array" ref="K131">IF(_xlfn.SWITCH(TRUE,COLUMN()-COLUMN($J$5)-$G131&lt;0,FALSE,MOD(COLUMN()-COLUMN($J$5)-$G131,$I131)=0,TRUE,FALSE),$J131*K$2,0)</f>
        <v>0</v>
      </c>
      <c r="L131" s="126">
        <f t="array" ref="L131">IF(_xlfn.SWITCH(TRUE,COLUMN()-COLUMN($J$5)-$G131&lt;0,FALSE,MOD(COLUMN()-COLUMN($J$5)-$G131,$I131)=0,TRUE,FALSE),$J131*L$2,0)</f>
        <v>0</v>
      </c>
      <c r="M131" s="126">
        <f t="array" ref="M131">IF(_xlfn.SWITCH(TRUE,COLUMN()-COLUMN($J$5)-$G131&lt;0,FALSE,MOD(COLUMN()-COLUMN($J$5)-$G131,$I131)=0,TRUE,FALSE),$J131*M$2,0)</f>
        <v>0</v>
      </c>
      <c r="N131" s="126">
        <f t="array" ref="N131">IF(_xlfn.SWITCH(TRUE,COLUMN()-COLUMN($J$5)-$G131&lt;0,FALSE,MOD(COLUMN()-COLUMN($J$5)-$G131,$I131)=0,TRUE,FALSE),$J131*N$2,0)</f>
        <v>0</v>
      </c>
      <c r="O131" s="126">
        <f t="array" ref="O131">IF(_xlfn.SWITCH(TRUE,COLUMN()-COLUMN($J$5)-$G131&lt;0,FALSE,MOD(COLUMN()-COLUMN($J$5)-$G131,$I131)=0,TRUE,FALSE),$J131*O$2,0)</f>
        <v>0</v>
      </c>
      <c r="P131" s="126">
        <f t="array" ref="P131">IF(_xlfn.SWITCH(TRUE,COLUMN()-COLUMN($J$5)-$G131&lt;0,FALSE,MOD(COLUMN()-COLUMN($J$5)-$G131,$I131)=0,TRUE,FALSE),$J131*P$2,0)</f>
        <v>0</v>
      </c>
      <c r="Q131" s="126">
        <f t="array" ref="Q131">IF(_xlfn.SWITCH(TRUE,COLUMN()-COLUMN($J$5)-$G131&lt;0,FALSE,MOD(COLUMN()-COLUMN($J$5)-$G131,$I131)=0,TRUE,FALSE),$J131*Q$2,0)</f>
        <v>0</v>
      </c>
      <c r="R131" s="126">
        <f t="array" ref="R131">IF(_xlfn.SWITCH(TRUE,COLUMN()-COLUMN($J$5)-$G131&lt;0,FALSE,MOD(COLUMN()-COLUMN($J$5)-$G131,$I131)=0,TRUE,FALSE),$J131*R$2,0)</f>
        <v>0</v>
      </c>
      <c r="S131" s="126">
        <f t="array" ref="S131">IF(_xlfn.SWITCH(TRUE,COLUMN()-COLUMN($J$5)-$G131&lt;0,FALSE,MOD(COLUMN()-COLUMN($J$5)-$G131,$I131)=0,TRUE,FALSE),$J131*S$2,0)</f>
        <v>0</v>
      </c>
      <c r="T131" s="126">
        <f t="array" ref="T131">IF(_xlfn.SWITCH(TRUE,COLUMN()-COLUMN($J$5)-$G131&lt;0,FALSE,MOD(COLUMN()-COLUMN($J$5)-$G131,$I131)=0,TRUE,FALSE),$J131*T$2,0)</f>
        <v>0</v>
      </c>
      <c r="U131" s="126">
        <f t="array" ref="U131">IF(_xlfn.SWITCH(TRUE,COLUMN()-COLUMN($J$5)-$G131&lt;0,FALSE,MOD(COLUMN()-COLUMN($J$5)-$G131,$I131)=0,TRUE,FALSE),$J131*U$2,0)</f>
        <v>0</v>
      </c>
      <c r="V131" s="126">
        <f t="array" ref="V131">IF(_xlfn.SWITCH(TRUE,COLUMN()-COLUMN($J$5)-$G131&lt;0,FALSE,MOD(COLUMN()-COLUMN($J$5)-$G131,$I131)=0,TRUE,FALSE),$J131*V$2,0)</f>
        <v>0</v>
      </c>
      <c r="W131" s="126">
        <f t="array" ref="W131">IF(_xlfn.SWITCH(TRUE,COLUMN()-COLUMN($J$5)-$G131&lt;0,FALSE,MOD(COLUMN()-COLUMN($J$5)-$G131,$I131)=0,TRUE,FALSE),$J131*W$2,0)</f>
        <v>0</v>
      </c>
      <c r="X131" s="126">
        <f t="array" ref="X131">IF(_xlfn.SWITCH(TRUE,COLUMN()-COLUMN($J$5)-$G131&lt;0,FALSE,MOD(COLUMN()-COLUMN($J$5)-$G131,$I131)=0,TRUE,FALSE),$J131*X$2,0)</f>
        <v>43090.083353524176</v>
      </c>
      <c r="Y131" s="126">
        <f t="array" ref="Y131">IF(_xlfn.SWITCH(TRUE,COLUMN()-COLUMN($J$5)-$G131&lt;0,FALSE,MOD(COLUMN()-COLUMN($J$5)-$G131,$I131)=0,TRUE,FALSE),$J131*Y$2,0)</f>
        <v>0</v>
      </c>
      <c r="Z131" s="126">
        <f t="array" ref="Z131">IF(_xlfn.SWITCH(TRUE,COLUMN()-COLUMN($J$5)-$G131&lt;0,FALSE,MOD(COLUMN()-COLUMN($J$5)-$G131,$I131)=0,TRUE,FALSE),$J131*Z$2,0)</f>
        <v>0</v>
      </c>
      <c r="AA131" s="126">
        <f t="array" ref="AA131">IF(_xlfn.SWITCH(TRUE,COLUMN()-COLUMN($J$5)-$G131&lt;0,FALSE,MOD(COLUMN()-COLUMN($J$5)-$G131,$I131)=0,TRUE,FALSE),$J131*AA$2,0)</f>
        <v>0</v>
      </c>
      <c r="AB131" s="126">
        <f t="array" ref="AB131">IF(_xlfn.SWITCH(TRUE,COLUMN()-COLUMN($J$5)-$G131&lt;0,FALSE,MOD(COLUMN()-COLUMN($J$5)-$G131,$I131)=0,TRUE,FALSE),$J131*AB$2,0)</f>
        <v>0</v>
      </c>
      <c r="AC131" s="126">
        <f t="array" ref="AC131">IF(_xlfn.SWITCH(TRUE,COLUMN()-COLUMN($J$5)-$G131&lt;0,FALSE,MOD(COLUMN()-COLUMN($J$5)-$G131,$I131)=0,TRUE,FALSE),$J131*AC$2,0)</f>
        <v>0</v>
      </c>
      <c r="AD131" s="126">
        <f t="array" ref="AD131">IF(_xlfn.SWITCH(TRUE,COLUMN()-COLUMN($J$5)-$G131&lt;0,FALSE,MOD(COLUMN()-COLUMN($J$5)-$G131,$I131)=0,TRUE,FALSE),$J131*AD$2,0)</f>
        <v>0</v>
      </c>
      <c r="AE131" s="127">
        <f t="shared" si="8"/>
        <v>43090.083353524176</v>
      </c>
    </row>
    <row r="132" spans="1:31" s="128" customFormat="1" ht="30" outlineLevel="2">
      <c r="A132" s="122" t="s">
        <v>903</v>
      </c>
      <c r="B132" s="141" t="s">
        <v>1048</v>
      </c>
      <c r="C132" s="252" t="s">
        <v>992</v>
      </c>
      <c r="D132" s="252" t="s">
        <v>1085</v>
      </c>
      <c r="E132" s="125" t="s">
        <v>1089</v>
      </c>
      <c r="F132" s="125" t="s">
        <v>983</v>
      </c>
      <c r="G132" s="122">
        <f t="shared" si="9"/>
        <v>3</v>
      </c>
      <c r="H132" s="125">
        <v>2027</v>
      </c>
      <c r="I132" s="125">
        <v>20</v>
      </c>
      <c r="J132" s="415">
        <f>Costs!P131</f>
        <v>6091200</v>
      </c>
      <c r="K132" s="419">
        <f t="array" ref="K132">IF(_xlfn.SWITCH(TRUE,COLUMN()-COLUMN($J$5)-$G132&lt;0,FALSE,MOD(COLUMN()-COLUMN($J$5)-$G132,$I132)=0,TRUE,FALSE),$J132*K$2,0)</f>
        <v>0</v>
      </c>
      <c r="L132" s="126">
        <f t="array" ref="L132">IF(_xlfn.SWITCH(TRUE,COLUMN()-COLUMN($J$5)-$G132&lt;0,FALSE,MOD(COLUMN()-COLUMN($J$5)-$G132,$I132)=0,TRUE,FALSE),$J132*L$2,0)</f>
        <v>0</v>
      </c>
      <c r="M132" s="126">
        <f t="array" ref="M132">IF(_xlfn.SWITCH(TRUE,COLUMN()-COLUMN($J$5)-$G132&lt;0,FALSE,MOD(COLUMN()-COLUMN($J$5)-$G132,$I132)=0,TRUE,FALSE),$J132*M$2,0)</f>
        <v>6688329.4728000006</v>
      </c>
      <c r="N132" s="126">
        <f t="array" ref="N132">IF(_xlfn.SWITCH(TRUE,COLUMN()-COLUMN($J$5)-$G132&lt;0,FALSE,MOD(COLUMN()-COLUMN($J$5)-$G132,$I132)=0,TRUE,FALSE),$J132*N$2,0)</f>
        <v>0</v>
      </c>
      <c r="O132" s="126">
        <f t="array" ref="O132">IF(_xlfn.SWITCH(TRUE,COLUMN()-COLUMN($J$5)-$G132&lt;0,FALSE,MOD(COLUMN()-COLUMN($J$5)-$G132,$I132)=0,TRUE,FALSE),$J132*O$2,0)</f>
        <v>0</v>
      </c>
      <c r="P132" s="126">
        <f t="array" ref="P132">IF(_xlfn.SWITCH(TRUE,COLUMN()-COLUMN($J$5)-$G132&lt;0,FALSE,MOD(COLUMN()-COLUMN($J$5)-$G132,$I132)=0,TRUE,FALSE),$J132*P$2,0)</f>
        <v>0</v>
      </c>
      <c r="Q132" s="126">
        <f t="array" ref="Q132">IF(_xlfn.SWITCH(TRUE,COLUMN()-COLUMN($J$5)-$G132&lt;0,FALSE,MOD(COLUMN()-COLUMN($J$5)-$G132,$I132)=0,TRUE,FALSE),$J132*Q$2,0)</f>
        <v>0</v>
      </c>
      <c r="R132" s="126">
        <f t="array" ref="R132">IF(_xlfn.SWITCH(TRUE,COLUMN()-COLUMN($J$5)-$G132&lt;0,FALSE,MOD(COLUMN()-COLUMN($J$5)-$G132,$I132)=0,TRUE,FALSE),$J132*R$2,0)</f>
        <v>0</v>
      </c>
      <c r="S132" s="126">
        <f t="array" ref="S132">IF(_xlfn.SWITCH(TRUE,COLUMN()-COLUMN($J$5)-$G132&lt;0,FALSE,MOD(COLUMN()-COLUMN($J$5)-$G132,$I132)=0,TRUE,FALSE),$J132*S$2,0)</f>
        <v>0</v>
      </c>
      <c r="T132" s="126">
        <f t="array" ref="T132">IF(_xlfn.SWITCH(TRUE,COLUMN()-COLUMN($J$5)-$G132&lt;0,FALSE,MOD(COLUMN()-COLUMN($J$5)-$G132,$I132)=0,TRUE,FALSE),$J132*T$2,0)</f>
        <v>0</v>
      </c>
      <c r="U132" s="126">
        <f t="array" ref="U132">IF(_xlfn.SWITCH(TRUE,COLUMN()-COLUMN($J$5)-$G132&lt;0,FALSE,MOD(COLUMN()-COLUMN($J$5)-$G132,$I132)=0,TRUE,FALSE),$J132*U$2,0)</f>
        <v>0</v>
      </c>
      <c r="V132" s="126">
        <f t="array" ref="V132">IF(_xlfn.SWITCH(TRUE,COLUMN()-COLUMN($J$5)-$G132&lt;0,FALSE,MOD(COLUMN()-COLUMN($J$5)-$G132,$I132)=0,TRUE,FALSE),$J132*V$2,0)</f>
        <v>0</v>
      </c>
      <c r="W132" s="126">
        <f t="array" ref="W132">IF(_xlfn.SWITCH(TRUE,COLUMN()-COLUMN($J$5)-$G132&lt;0,FALSE,MOD(COLUMN()-COLUMN($J$5)-$G132,$I132)=0,TRUE,FALSE),$J132*W$2,0)</f>
        <v>0</v>
      </c>
      <c r="X132" s="126">
        <f t="array" ref="X132">IF(_xlfn.SWITCH(TRUE,COLUMN()-COLUMN($J$5)-$G132&lt;0,FALSE,MOD(COLUMN()-COLUMN($J$5)-$G132,$I132)=0,TRUE,FALSE),$J132*X$2,0)</f>
        <v>0</v>
      </c>
      <c r="Y132" s="126">
        <f t="array" ref="Y132">IF(_xlfn.SWITCH(TRUE,COLUMN()-COLUMN($J$5)-$G132&lt;0,FALSE,MOD(COLUMN()-COLUMN($J$5)-$G132,$I132)=0,TRUE,FALSE),$J132*Y$2,0)</f>
        <v>0</v>
      </c>
      <c r="Z132" s="126">
        <f t="array" ref="Z132">IF(_xlfn.SWITCH(TRUE,COLUMN()-COLUMN($J$5)-$G132&lt;0,FALSE,MOD(COLUMN()-COLUMN($J$5)-$G132,$I132)=0,TRUE,FALSE),$J132*Z$2,0)</f>
        <v>0</v>
      </c>
      <c r="AA132" s="126">
        <f t="array" ref="AA132">IF(_xlfn.SWITCH(TRUE,COLUMN()-COLUMN($J$5)-$G132&lt;0,FALSE,MOD(COLUMN()-COLUMN($J$5)-$G132,$I132)=0,TRUE,FALSE),$J132*AA$2,0)</f>
        <v>0</v>
      </c>
      <c r="AB132" s="126">
        <f t="array" ref="AB132">IF(_xlfn.SWITCH(TRUE,COLUMN()-COLUMN($J$5)-$G132&lt;0,FALSE,MOD(COLUMN()-COLUMN($J$5)-$G132,$I132)=0,TRUE,FALSE),$J132*AB$2,0)</f>
        <v>0</v>
      </c>
      <c r="AC132" s="126">
        <f t="array" ref="AC132">IF(_xlfn.SWITCH(TRUE,COLUMN()-COLUMN($J$5)-$G132&lt;0,FALSE,MOD(COLUMN()-COLUMN($J$5)-$G132,$I132)=0,TRUE,FALSE),$J132*AC$2,0)</f>
        <v>0</v>
      </c>
      <c r="AD132" s="126">
        <f t="array" ref="AD132">IF(_xlfn.SWITCH(TRUE,COLUMN()-COLUMN($J$5)-$G132&lt;0,FALSE,MOD(COLUMN()-COLUMN($J$5)-$G132,$I132)=0,TRUE,FALSE),$J132*AD$2,0)</f>
        <v>0</v>
      </c>
      <c r="AE132" s="127">
        <f t="shared" si="8"/>
        <v>6688329.4728000006</v>
      </c>
    </row>
    <row r="133" spans="1:31" s="128" customFormat="1" ht="30" outlineLevel="2">
      <c r="A133" s="122" t="s">
        <v>903</v>
      </c>
      <c r="B133" s="141" t="s">
        <v>1049</v>
      </c>
      <c r="C133" s="252"/>
      <c r="D133" s="252" t="s">
        <v>1085</v>
      </c>
      <c r="E133" s="125" t="s">
        <v>1089</v>
      </c>
      <c r="F133" s="125" t="s">
        <v>983</v>
      </c>
      <c r="G133" s="122">
        <f t="shared" si="9"/>
        <v>4</v>
      </c>
      <c r="H133" s="125">
        <v>2028</v>
      </c>
      <c r="I133" s="125">
        <v>22</v>
      </c>
      <c r="J133" s="415">
        <f>Costs!P132</f>
        <v>1370250</v>
      </c>
      <c r="K133" s="419">
        <f t="array" ref="K133">IF(_xlfn.SWITCH(TRUE,COLUMN()-COLUMN($J$5)-$G133&lt;0,FALSE,MOD(COLUMN()-COLUMN($J$5)-$G133,$I133)=0,TRUE,FALSE),$J133*K$2,0)</f>
        <v>0</v>
      </c>
      <c r="L133" s="126">
        <f t="array" ref="L133">IF(_xlfn.SWITCH(TRUE,COLUMN()-COLUMN($J$5)-$G133&lt;0,FALSE,MOD(COLUMN()-COLUMN($J$5)-$G133,$I133)=0,TRUE,FALSE),$J133*L$2,0)</f>
        <v>0</v>
      </c>
      <c r="M133" s="126">
        <f t="array" ref="M133">IF(_xlfn.SWITCH(TRUE,COLUMN()-COLUMN($J$5)-$G133&lt;0,FALSE,MOD(COLUMN()-COLUMN($J$5)-$G133,$I133)=0,TRUE,FALSE),$J133*M$2,0)</f>
        <v>0</v>
      </c>
      <c r="N133" s="126">
        <f t="array" ref="N133">IF(_xlfn.SWITCH(TRUE,COLUMN()-COLUMN($J$5)-$G133&lt;0,FALSE,MOD(COLUMN()-COLUMN($J$5)-$G133,$I133)=0,TRUE,FALSE),$J133*N$2,0)</f>
        <v>1549714.9927612501</v>
      </c>
      <c r="O133" s="126">
        <f t="array" ref="O133">IF(_xlfn.SWITCH(TRUE,COLUMN()-COLUMN($J$5)-$G133&lt;0,FALSE,MOD(COLUMN()-COLUMN($J$5)-$G133,$I133)=0,TRUE,FALSE),$J133*O$2,0)</f>
        <v>0</v>
      </c>
      <c r="P133" s="126">
        <f t="array" ref="P133">IF(_xlfn.SWITCH(TRUE,COLUMN()-COLUMN($J$5)-$G133&lt;0,FALSE,MOD(COLUMN()-COLUMN($J$5)-$G133,$I133)=0,TRUE,FALSE),$J133*P$2,0)</f>
        <v>0</v>
      </c>
      <c r="Q133" s="126">
        <f t="array" ref="Q133">IF(_xlfn.SWITCH(TRUE,COLUMN()-COLUMN($J$5)-$G133&lt;0,FALSE,MOD(COLUMN()-COLUMN($J$5)-$G133,$I133)=0,TRUE,FALSE),$J133*Q$2,0)</f>
        <v>0</v>
      </c>
      <c r="R133" s="126">
        <f t="array" ref="R133">IF(_xlfn.SWITCH(TRUE,COLUMN()-COLUMN($J$5)-$G133&lt;0,FALSE,MOD(COLUMN()-COLUMN($J$5)-$G133,$I133)=0,TRUE,FALSE),$J133*R$2,0)</f>
        <v>0</v>
      </c>
      <c r="S133" s="126">
        <f t="array" ref="S133">IF(_xlfn.SWITCH(TRUE,COLUMN()-COLUMN($J$5)-$G133&lt;0,FALSE,MOD(COLUMN()-COLUMN($J$5)-$G133,$I133)=0,TRUE,FALSE),$J133*S$2,0)</f>
        <v>0</v>
      </c>
      <c r="T133" s="126">
        <f t="array" ref="T133">IF(_xlfn.SWITCH(TRUE,COLUMN()-COLUMN($J$5)-$G133&lt;0,FALSE,MOD(COLUMN()-COLUMN($J$5)-$G133,$I133)=0,TRUE,FALSE),$J133*T$2,0)</f>
        <v>0</v>
      </c>
      <c r="U133" s="126">
        <f t="array" ref="U133">IF(_xlfn.SWITCH(TRUE,COLUMN()-COLUMN($J$5)-$G133&lt;0,FALSE,MOD(COLUMN()-COLUMN($J$5)-$G133,$I133)=0,TRUE,FALSE),$J133*U$2,0)</f>
        <v>0</v>
      </c>
      <c r="V133" s="126">
        <f t="array" ref="V133">IF(_xlfn.SWITCH(TRUE,COLUMN()-COLUMN($J$5)-$G133&lt;0,FALSE,MOD(COLUMN()-COLUMN($J$5)-$G133,$I133)=0,TRUE,FALSE),$J133*V$2,0)</f>
        <v>0</v>
      </c>
      <c r="W133" s="126">
        <f t="array" ref="W133">IF(_xlfn.SWITCH(TRUE,COLUMN()-COLUMN($J$5)-$G133&lt;0,FALSE,MOD(COLUMN()-COLUMN($J$5)-$G133,$I133)=0,TRUE,FALSE),$J133*W$2,0)</f>
        <v>0</v>
      </c>
      <c r="X133" s="126">
        <f t="array" ref="X133">IF(_xlfn.SWITCH(TRUE,COLUMN()-COLUMN($J$5)-$G133&lt;0,FALSE,MOD(COLUMN()-COLUMN($J$5)-$G133,$I133)=0,TRUE,FALSE),$J133*X$2,0)</f>
        <v>0</v>
      </c>
      <c r="Y133" s="126">
        <f t="array" ref="Y133">IF(_xlfn.SWITCH(TRUE,COLUMN()-COLUMN($J$5)-$G133&lt;0,FALSE,MOD(COLUMN()-COLUMN($J$5)-$G133,$I133)=0,TRUE,FALSE),$J133*Y$2,0)</f>
        <v>0</v>
      </c>
      <c r="Z133" s="126">
        <f t="array" ref="Z133">IF(_xlfn.SWITCH(TRUE,COLUMN()-COLUMN($J$5)-$G133&lt;0,FALSE,MOD(COLUMN()-COLUMN($J$5)-$G133,$I133)=0,TRUE,FALSE),$J133*Z$2,0)</f>
        <v>0</v>
      </c>
      <c r="AA133" s="126">
        <f t="array" ref="AA133">IF(_xlfn.SWITCH(TRUE,COLUMN()-COLUMN($J$5)-$G133&lt;0,FALSE,MOD(COLUMN()-COLUMN($J$5)-$G133,$I133)=0,TRUE,FALSE),$J133*AA$2,0)</f>
        <v>0</v>
      </c>
      <c r="AB133" s="126">
        <f t="array" ref="AB133">IF(_xlfn.SWITCH(TRUE,COLUMN()-COLUMN($J$5)-$G133&lt;0,FALSE,MOD(COLUMN()-COLUMN($J$5)-$G133,$I133)=0,TRUE,FALSE),$J133*AB$2,0)</f>
        <v>0</v>
      </c>
      <c r="AC133" s="126">
        <f t="array" ref="AC133">IF(_xlfn.SWITCH(TRUE,COLUMN()-COLUMN($J$5)-$G133&lt;0,FALSE,MOD(COLUMN()-COLUMN($J$5)-$G133,$I133)=0,TRUE,FALSE),$J133*AC$2,0)</f>
        <v>0</v>
      </c>
      <c r="AD133" s="126">
        <f t="array" ref="AD133">IF(_xlfn.SWITCH(TRUE,COLUMN()-COLUMN($J$5)-$G133&lt;0,FALSE,MOD(COLUMN()-COLUMN($J$5)-$G133,$I133)=0,TRUE,FALSE),$J133*AD$2,0)</f>
        <v>0</v>
      </c>
      <c r="AE133" s="127">
        <f t="shared" si="8"/>
        <v>1549714.9927612501</v>
      </c>
    </row>
    <row r="134" spans="1:31" s="128" customFormat="1" ht="30" outlineLevel="2">
      <c r="A134" s="122" t="s">
        <v>903</v>
      </c>
      <c r="B134" s="141" t="s">
        <v>1050</v>
      </c>
      <c r="C134" s="252"/>
      <c r="D134" s="252" t="s">
        <v>1085</v>
      </c>
      <c r="E134" s="125" t="s">
        <v>1089</v>
      </c>
      <c r="F134" s="125" t="s">
        <v>984</v>
      </c>
      <c r="G134" s="122">
        <f t="shared" si="9"/>
        <v>5</v>
      </c>
      <c r="H134" s="125">
        <v>2029</v>
      </c>
      <c r="I134" s="125">
        <v>18</v>
      </c>
      <c r="J134" s="415">
        <f>Costs!P133</f>
        <v>2106000</v>
      </c>
      <c r="K134" s="419">
        <f t="array" ref="K134">IF(_xlfn.SWITCH(TRUE,COLUMN()-COLUMN($J$5)-$G134&lt;0,FALSE,MOD(COLUMN()-COLUMN($J$5)-$G134,$I134)=0,TRUE,FALSE),$J134*K$2,0)</f>
        <v>0</v>
      </c>
      <c r="L134" s="126">
        <f t="array" ref="L134">IF(_xlfn.SWITCH(TRUE,COLUMN()-COLUMN($J$5)-$G134&lt;0,FALSE,MOD(COLUMN()-COLUMN($J$5)-$G134,$I134)=0,TRUE,FALSE),$J134*L$2,0)</f>
        <v>0</v>
      </c>
      <c r="M134" s="126">
        <f t="array" ref="M134">IF(_xlfn.SWITCH(TRUE,COLUMN()-COLUMN($J$5)-$G134&lt;0,FALSE,MOD(COLUMN()-COLUMN($J$5)-$G134,$I134)=0,TRUE,FALSE),$J134*M$2,0)</f>
        <v>0</v>
      </c>
      <c r="N134" s="126">
        <f t="array" ref="N134">IF(_xlfn.SWITCH(TRUE,COLUMN()-COLUMN($J$5)-$G134&lt;0,FALSE,MOD(COLUMN()-COLUMN($J$5)-$G134,$I134)=0,TRUE,FALSE),$J134*N$2,0)</f>
        <v>0</v>
      </c>
      <c r="O134" s="126">
        <f t="array" ref="O134">IF(_xlfn.SWITCH(TRUE,COLUMN()-COLUMN($J$5)-$G134&lt;0,FALSE,MOD(COLUMN()-COLUMN($J$5)-$G134,$I134)=0,TRUE,FALSE),$J134*O$2,0)</f>
        <v>2453282.8082451001</v>
      </c>
      <c r="P134" s="126">
        <f t="array" ref="P134">IF(_xlfn.SWITCH(TRUE,COLUMN()-COLUMN($J$5)-$G134&lt;0,FALSE,MOD(COLUMN()-COLUMN($J$5)-$G134,$I134)=0,TRUE,FALSE),$J134*P$2,0)</f>
        <v>0</v>
      </c>
      <c r="Q134" s="126">
        <f t="array" ref="Q134">IF(_xlfn.SWITCH(TRUE,COLUMN()-COLUMN($J$5)-$G134&lt;0,FALSE,MOD(COLUMN()-COLUMN($J$5)-$G134,$I134)=0,TRUE,FALSE),$J134*Q$2,0)</f>
        <v>0</v>
      </c>
      <c r="R134" s="126">
        <f t="array" ref="R134">IF(_xlfn.SWITCH(TRUE,COLUMN()-COLUMN($J$5)-$G134&lt;0,FALSE,MOD(COLUMN()-COLUMN($J$5)-$G134,$I134)=0,TRUE,FALSE),$J134*R$2,0)</f>
        <v>0</v>
      </c>
      <c r="S134" s="126">
        <f t="array" ref="S134">IF(_xlfn.SWITCH(TRUE,COLUMN()-COLUMN($J$5)-$G134&lt;0,FALSE,MOD(COLUMN()-COLUMN($J$5)-$G134,$I134)=0,TRUE,FALSE),$J134*S$2,0)</f>
        <v>0</v>
      </c>
      <c r="T134" s="126">
        <f t="array" ref="T134">IF(_xlfn.SWITCH(TRUE,COLUMN()-COLUMN($J$5)-$G134&lt;0,FALSE,MOD(COLUMN()-COLUMN($J$5)-$G134,$I134)=0,TRUE,FALSE),$J134*T$2,0)</f>
        <v>0</v>
      </c>
      <c r="U134" s="126">
        <f t="array" ref="U134">IF(_xlfn.SWITCH(TRUE,COLUMN()-COLUMN($J$5)-$G134&lt;0,FALSE,MOD(COLUMN()-COLUMN($J$5)-$G134,$I134)=0,TRUE,FALSE),$J134*U$2,0)</f>
        <v>0</v>
      </c>
      <c r="V134" s="126">
        <f t="array" ref="V134">IF(_xlfn.SWITCH(TRUE,COLUMN()-COLUMN($J$5)-$G134&lt;0,FALSE,MOD(COLUMN()-COLUMN($J$5)-$G134,$I134)=0,TRUE,FALSE),$J134*V$2,0)</f>
        <v>0</v>
      </c>
      <c r="W134" s="126">
        <f t="array" ref="W134">IF(_xlfn.SWITCH(TRUE,COLUMN()-COLUMN($J$5)-$G134&lt;0,FALSE,MOD(COLUMN()-COLUMN($J$5)-$G134,$I134)=0,TRUE,FALSE),$J134*W$2,0)</f>
        <v>0</v>
      </c>
      <c r="X134" s="126">
        <f t="array" ref="X134">IF(_xlfn.SWITCH(TRUE,COLUMN()-COLUMN($J$5)-$G134&lt;0,FALSE,MOD(COLUMN()-COLUMN($J$5)-$G134,$I134)=0,TRUE,FALSE),$J134*X$2,0)</f>
        <v>0</v>
      </c>
      <c r="Y134" s="126">
        <f t="array" ref="Y134">IF(_xlfn.SWITCH(TRUE,COLUMN()-COLUMN($J$5)-$G134&lt;0,FALSE,MOD(COLUMN()-COLUMN($J$5)-$G134,$I134)=0,TRUE,FALSE),$J134*Y$2,0)</f>
        <v>0</v>
      </c>
      <c r="Z134" s="126">
        <f t="array" ref="Z134">IF(_xlfn.SWITCH(TRUE,COLUMN()-COLUMN($J$5)-$G134&lt;0,FALSE,MOD(COLUMN()-COLUMN($J$5)-$G134,$I134)=0,TRUE,FALSE),$J134*Z$2,0)</f>
        <v>0</v>
      </c>
      <c r="AA134" s="126">
        <f t="array" ref="AA134">IF(_xlfn.SWITCH(TRUE,COLUMN()-COLUMN($J$5)-$G134&lt;0,FALSE,MOD(COLUMN()-COLUMN($J$5)-$G134,$I134)=0,TRUE,FALSE),$J134*AA$2,0)</f>
        <v>0</v>
      </c>
      <c r="AB134" s="126">
        <f t="array" ref="AB134">IF(_xlfn.SWITCH(TRUE,COLUMN()-COLUMN($J$5)-$G134&lt;0,FALSE,MOD(COLUMN()-COLUMN($J$5)-$G134,$I134)=0,TRUE,FALSE),$J134*AB$2,0)</f>
        <v>0</v>
      </c>
      <c r="AC134" s="126">
        <f t="array" ref="AC134">IF(_xlfn.SWITCH(TRUE,COLUMN()-COLUMN($J$5)-$G134&lt;0,FALSE,MOD(COLUMN()-COLUMN($J$5)-$G134,$I134)=0,TRUE,FALSE),$J134*AC$2,0)</f>
        <v>0</v>
      </c>
      <c r="AD134" s="126">
        <f t="array" ref="AD134">IF(_xlfn.SWITCH(TRUE,COLUMN()-COLUMN($J$5)-$G134&lt;0,FALSE,MOD(COLUMN()-COLUMN($J$5)-$G134,$I134)=0,TRUE,FALSE),$J134*AD$2,0)</f>
        <v>0</v>
      </c>
      <c r="AE134" s="127">
        <f t="shared" si="8"/>
        <v>2453282.8082451001</v>
      </c>
    </row>
    <row r="135" spans="1:31" s="128" customFormat="1" ht="30" outlineLevel="2">
      <c r="A135" s="122" t="s">
        <v>903</v>
      </c>
      <c r="B135" s="141" t="s">
        <v>1051</v>
      </c>
      <c r="C135" s="252"/>
      <c r="D135" s="252" t="s">
        <v>1085</v>
      </c>
      <c r="E135" s="125" t="s">
        <v>1089</v>
      </c>
      <c r="F135" s="125" t="s">
        <v>984</v>
      </c>
      <c r="G135" s="122">
        <f t="shared" si="9"/>
        <v>7</v>
      </c>
      <c r="H135" s="125">
        <v>2031</v>
      </c>
      <c r="I135" s="125">
        <v>25</v>
      </c>
      <c r="J135" s="415">
        <f>Costs!P134</f>
        <v>230850.00000000003</v>
      </c>
      <c r="K135" s="419">
        <f t="array" ref="K135">IF(_xlfn.SWITCH(TRUE,COLUMN()-COLUMN($J$5)-$G135&lt;0,FALSE,MOD(COLUMN()-COLUMN($J$5)-$G135,$I135)=0,TRUE,FALSE),$J135*K$2,0)</f>
        <v>0</v>
      </c>
      <c r="L135" s="126">
        <f t="array" ref="L135">IF(_xlfn.SWITCH(TRUE,COLUMN()-COLUMN($J$5)-$G135&lt;0,FALSE,MOD(COLUMN()-COLUMN($J$5)-$G135,$I135)=0,TRUE,FALSE),$J135*L$2,0)</f>
        <v>0</v>
      </c>
      <c r="M135" s="126">
        <f t="array" ref="M135">IF(_xlfn.SWITCH(TRUE,COLUMN()-COLUMN($J$5)-$G135&lt;0,FALSE,MOD(COLUMN()-COLUMN($J$5)-$G135,$I135)=0,TRUE,FALSE),$J135*M$2,0)</f>
        <v>0</v>
      </c>
      <c r="N135" s="126">
        <f t="array" ref="N135">IF(_xlfn.SWITCH(TRUE,COLUMN()-COLUMN($J$5)-$G135&lt;0,FALSE,MOD(COLUMN()-COLUMN($J$5)-$G135,$I135)=0,TRUE,FALSE),$J135*N$2,0)</f>
        <v>0</v>
      </c>
      <c r="O135" s="126">
        <f t="array" ref="O135">IF(_xlfn.SWITCH(TRUE,COLUMN()-COLUMN($J$5)-$G135&lt;0,FALSE,MOD(COLUMN()-COLUMN($J$5)-$G135,$I135)=0,TRUE,FALSE),$J135*O$2,0)</f>
        <v>0</v>
      </c>
      <c r="P135" s="126">
        <f t="array" ref="P135">IF(_xlfn.SWITCH(TRUE,COLUMN()-COLUMN($J$5)-$G135&lt;0,FALSE,MOD(COLUMN()-COLUMN($J$5)-$G135,$I135)=0,TRUE,FALSE),$J135*P$2,0)</f>
        <v>0</v>
      </c>
      <c r="Q135" s="126">
        <f t="array" ref="Q135">IF(_xlfn.SWITCH(TRUE,COLUMN()-COLUMN($J$5)-$G135&lt;0,FALSE,MOD(COLUMN()-COLUMN($J$5)-$G135,$I135)=0,TRUE,FALSE),$J135*Q$2,0)</f>
        <v>285294.61669659993</v>
      </c>
      <c r="R135" s="126">
        <f t="array" ref="R135">IF(_xlfn.SWITCH(TRUE,COLUMN()-COLUMN($J$5)-$G135&lt;0,FALSE,MOD(COLUMN()-COLUMN($J$5)-$G135,$I135)=0,TRUE,FALSE),$J135*R$2,0)</f>
        <v>0</v>
      </c>
      <c r="S135" s="126">
        <f t="array" ref="S135">IF(_xlfn.SWITCH(TRUE,COLUMN()-COLUMN($J$5)-$G135&lt;0,FALSE,MOD(COLUMN()-COLUMN($J$5)-$G135,$I135)=0,TRUE,FALSE),$J135*S$2,0)</f>
        <v>0</v>
      </c>
      <c r="T135" s="126">
        <f t="array" ref="T135">IF(_xlfn.SWITCH(TRUE,COLUMN()-COLUMN($J$5)-$G135&lt;0,FALSE,MOD(COLUMN()-COLUMN($J$5)-$G135,$I135)=0,TRUE,FALSE),$J135*T$2,0)</f>
        <v>0</v>
      </c>
      <c r="U135" s="126">
        <f t="array" ref="U135">IF(_xlfn.SWITCH(TRUE,COLUMN()-COLUMN($J$5)-$G135&lt;0,FALSE,MOD(COLUMN()-COLUMN($J$5)-$G135,$I135)=0,TRUE,FALSE),$J135*U$2,0)</f>
        <v>0</v>
      </c>
      <c r="V135" s="126">
        <f t="array" ref="V135">IF(_xlfn.SWITCH(TRUE,COLUMN()-COLUMN($J$5)-$G135&lt;0,FALSE,MOD(COLUMN()-COLUMN($J$5)-$G135,$I135)=0,TRUE,FALSE),$J135*V$2,0)</f>
        <v>0</v>
      </c>
      <c r="W135" s="126">
        <f t="array" ref="W135">IF(_xlfn.SWITCH(TRUE,COLUMN()-COLUMN($J$5)-$G135&lt;0,FALSE,MOD(COLUMN()-COLUMN($J$5)-$G135,$I135)=0,TRUE,FALSE),$J135*W$2,0)</f>
        <v>0</v>
      </c>
      <c r="X135" s="126">
        <f t="array" ref="X135">IF(_xlfn.SWITCH(TRUE,COLUMN()-COLUMN($J$5)-$G135&lt;0,FALSE,MOD(COLUMN()-COLUMN($J$5)-$G135,$I135)=0,TRUE,FALSE),$J135*X$2,0)</f>
        <v>0</v>
      </c>
      <c r="Y135" s="126">
        <f t="array" ref="Y135">IF(_xlfn.SWITCH(TRUE,COLUMN()-COLUMN($J$5)-$G135&lt;0,FALSE,MOD(COLUMN()-COLUMN($J$5)-$G135,$I135)=0,TRUE,FALSE),$J135*Y$2,0)</f>
        <v>0</v>
      </c>
      <c r="Z135" s="126">
        <f t="array" ref="Z135">IF(_xlfn.SWITCH(TRUE,COLUMN()-COLUMN($J$5)-$G135&lt;0,FALSE,MOD(COLUMN()-COLUMN($J$5)-$G135,$I135)=0,TRUE,FALSE),$J135*Z$2,0)</f>
        <v>0</v>
      </c>
      <c r="AA135" s="126">
        <f t="array" ref="AA135">IF(_xlfn.SWITCH(TRUE,COLUMN()-COLUMN($J$5)-$G135&lt;0,FALSE,MOD(COLUMN()-COLUMN($J$5)-$G135,$I135)=0,TRUE,FALSE),$J135*AA$2,0)</f>
        <v>0</v>
      </c>
      <c r="AB135" s="126">
        <f t="array" ref="AB135">IF(_xlfn.SWITCH(TRUE,COLUMN()-COLUMN($J$5)-$G135&lt;0,FALSE,MOD(COLUMN()-COLUMN($J$5)-$G135,$I135)=0,TRUE,FALSE),$J135*AB$2,0)</f>
        <v>0</v>
      </c>
      <c r="AC135" s="126">
        <f t="array" ref="AC135">IF(_xlfn.SWITCH(TRUE,COLUMN()-COLUMN($J$5)-$G135&lt;0,FALSE,MOD(COLUMN()-COLUMN($J$5)-$G135,$I135)=0,TRUE,FALSE),$J135*AC$2,0)</f>
        <v>0</v>
      </c>
      <c r="AD135" s="126">
        <f t="array" ref="AD135">IF(_xlfn.SWITCH(TRUE,COLUMN()-COLUMN($J$5)-$G135&lt;0,FALSE,MOD(COLUMN()-COLUMN($J$5)-$G135,$I135)=0,TRUE,FALSE),$J135*AD$2,0)</f>
        <v>0</v>
      </c>
      <c r="AE135" s="127">
        <f t="shared" si="8"/>
        <v>285294.61669659993</v>
      </c>
    </row>
    <row r="136" spans="1:31" s="128" customFormat="1" ht="30" outlineLevel="2">
      <c r="A136" s="122" t="s">
        <v>903</v>
      </c>
      <c r="B136" s="141" t="s">
        <v>1052</v>
      </c>
      <c r="C136" s="252"/>
      <c r="D136" s="252" t="s">
        <v>1085</v>
      </c>
      <c r="E136" s="125" t="s">
        <v>1089</v>
      </c>
      <c r="F136" s="125" t="s">
        <v>984</v>
      </c>
      <c r="G136" s="122">
        <f t="shared" si="9"/>
        <v>7</v>
      </c>
      <c r="H136" s="125">
        <v>2031</v>
      </c>
      <c r="I136" s="125">
        <v>25</v>
      </c>
      <c r="J136" s="415">
        <f>Costs!P135</f>
        <v>108000</v>
      </c>
      <c r="K136" s="419">
        <f t="array" ref="K136">IF(_xlfn.SWITCH(TRUE,COLUMN()-COLUMN($J$5)-$G136&lt;0,FALSE,MOD(COLUMN()-COLUMN($J$5)-$G136,$I136)=0,TRUE,FALSE),$J136*K$2,0)</f>
        <v>0</v>
      </c>
      <c r="L136" s="126">
        <f t="array" ref="L136">IF(_xlfn.SWITCH(TRUE,COLUMN()-COLUMN($J$5)-$G136&lt;0,FALSE,MOD(COLUMN()-COLUMN($J$5)-$G136,$I136)=0,TRUE,FALSE),$J136*L$2,0)</f>
        <v>0</v>
      </c>
      <c r="M136" s="126">
        <f t="array" ref="M136">IF(_xlfn.SWITCH(TRUE,COLUMN()-COLUMN($J$5)-$G136&lt;0,FALSE,MOD(COLUMN()-COLUMN($J$5)-$G136,$I136)=0,TRUE,FALSE),$J136*M$2,0)</f>
        <v>0</v>
      </c>
      <c r="N136" s="126">
        <f t="array" ref="N136">IF(_xlfn.SWITCH(TRUE,COLUMN()-COLUMN($J$5)-$G136&lt;0,FALSE,MOD(COLUMN()-COLUMN($J$5)-$G136,$I136)=0,TRUE,FALSE),$J136*N$2,0)</f>
        <v>0</v>
      </c>
      <c r="O136" s="126">
        <f t="array" ref="O136">IF(_xlfn.SWITCH(TRUE,COLUMN()-COLUMN($J$5)-$G136&lt;0,FALSE,MOD(COLUMN()-COLUMN($J$5)-$G136,$I136)=0,TRUE,FALSE),$J136*O$2,0)</f>
        <v>0</v>
      </c>
      <c r="P136" s="126">
        <f t="array" ref="P136">IF(_xlfn.SWITCH(TRUE,COLUMN()-COLUMN($J$5)-$G136&lt;0,FALSE,MOD(COLUMN()-COLUMN($J$5)-$G136,$I136)=0,TRUE,FALSE),$J136*P$2,0)</f>
        <v>0</v>
      </c>
      <c r="Q136" s="126">
        <f t="array" ref="Q136">IF(_xlfn.SWITCH(TRUE,COLUMN()-COLUMN($J$5)-$G136&lt;0,FALSE,MOD(COLUMN()-COLUMN($J$5)-$G136,$I136)=0,TRUE,FALSE),$J136*Q$2,0)</f>
        <v>133471.16570601164</v>
      </c>
      <c r="R136" s="126">
        <f t="array" ref="R136">IF(_xlfn.SWITCH(TRUE,COLUMN()-COLUMN($J$5)-$G136&lt;0,FALSE,MOD(COLUMN()-COLUMN($J$5)-$G136,$I136)=0,TRUE,FALSE),$J136*R$2,0)</f>
        <v>0</v>
      </c>
      <c r="S136" s="126">
        <f t="array" ref="S136">IF(_xlfn.SWITCH(TRUE,COLUMN()-COLUMN($J$5)-$G136&lt;0,FALSE,MOD(COLUMN()-COLUMN($J$5)-$G136,$I136)=0,TRUE,FALSE),$J136*S$2,0)</f>
        <v>0</v>
      </c>
      <c r="T136" s="126">
        <f t="array" ref="T136">IF(_xlfn.SWITCH(TRUE,COLUMN()-COLUMN($J$5)-$G136&lt;0,FALSE,MOD(COLUMN()-COLUMN($J$5)-$G136,$I136)=0,TRUE,FALSE),$J136*T$2,0)</f>
        <v>0</v>
      </c>
      <c r="U136" s="126">
        <f t="array" ref="U136">IF(_xlfn.SWITCH(TRUE,COLUMN()-COLUMN($J$5)-$G136&lt;0,FALSE,MOD(COLUMN()-COLUMN($J$5)-$G136,$I136)=0,TRUE,FALSE),$J136*U$2,0)</f>
        <v>0</v>
      </c>
      <c r="V136" s="126">
        <f t="array" ref="V136">IF(_xlfn.SWITCH(TRUE,COLUMN()-COLUMN($J$5)-$G136&lt;0,FALSE,MOD(COLUMN()-COLUMN($J$5)-$G136,$I136)=0,TRUE,FALSE),$J136*V$2,0)</f>
        <v>0</v>
      </c>
      <c r="W136" s="126">
        <f t="array" ref="W136">IF(_xlfn.SWITCH(TRUE,COLUMN()-COLUMN($J$5)-$G136&lt;0,FALSE,MOD(COLUMN()-COLUMN($J$5)-$G136,$I136)=0,TRUE,FALSE),$J136*W$2,0)</f>
        <v>0</v>
      </c>
      <c r="X136" s="126">
        <f t="array" ref="X136">IF(_xlfn.SWITCH(TRUE,COLUMN()-COLUMN($J$5)-$G136&lt;0,FALSE,MOD(COLUMN()-COLUMN($J$5)-$G136,$I136)=0,TRUE,FALSE),$J136*X$2,0)</f>
        <v>0</v>
      </c>
      <c r="Y136" s="126">
        <f t="array" ref="Y136">IF(_xlfn.SWITCH(TRUE,COLUMN()-COLUMN($J$5)-$G136&lt;0,FALSE,MOD(COLUMN()-COLUMN($J$5)-$G136,$I136)=0,TRUE,FALSE),$J136*Y$2,0)</f>
        <v>0</v>
      </c>
      <c r="Z136" s="126">
        <f t="array" ref="Z136">IF(_xlfn.SWITCH(TRUE,COLUMN()-COLUMN($J$5)-$G136&lt;0,FALSE,MOD(COLUMN()-COLUMN($J$5)-$G136,$I136)=0,TRUE,FALSE),$J136*Z$2,0)</f>
        <v>0</v>
      </c>
      <c r="AA136" s="126">
        <f t="array" ref="AA136">IF(_xlfn.SWITCH(TRUE,COLUMN()-COLUMN($J$5)-$G136&lt;0,FALSE,MOD(COLUMN()-COLUMN($J$5)-$G136,$I136)=0,TRUE,FALSE),$J136*AA$2,0)</f>
        <v>0</v>
      </c>
      <c r="AB136" s="126">
        <f t="array" ref="AB136">IF(_xlfn.SWITCH(TRUE,COLUMN()-COLUMN($J$5)-$G136&lt;0,FALSE,MOD(COLUMN()-COLUMN($J$5)-$G136,$I136)=0,TRUE,FALSE),$J136*AB$2,0)</f>
        <v>0</v>
      </c>
      <c r="AC136" s="126">
        <f t="array" ref="AC136">IF(_xlfn.SWITCH(TRUE,COLUMN()-COLUMN($J$5)-$G136&lt;0,FALSE,MOD(COLUMN()-COLUMN($J$5)-$G136,$I136)=0,TRUE,FALSE),$J136*AC$2,0)</f>
        <v>0</v>
      </c>
      <c r="AD136" s="126">
        <f t="array" ref="AD136">IF(_xlfn.SWITCH(TRUE,COLUMN()-COLUMN($J$5)-$G136&lt;0,FALSE,MOD(COLUMN()-COLUMN($J$5)-$G136,$I136)=0,TRUE,FALSE),$J136*AD$2,0)</f>
        <v>0</v>
      </c>
      <c r="AE136" s="127">
        <f t="shared" si="8"/>
        <v>133471.16570601164</v>
      </c>
    </row>
    <row r="137" spans="1:31" s="128" customFormat="1" ht="15" outlineLevel="2">
      <c r="A137" s="122" t="s">
        <v>903</v>
      </c>
      <c r="B137" s="141" t="s">
        <v>1053</v>
      </c>
      <c r="C137" s="252"/>
      <c r="D137" s="252" t="s">
        <v>1085</v>
      </c>
      <c r="E137" s="125" t="s">
        <v>1089</v>
      </c>
      <c r="F137" s="125" t="s">
        <v>984</v>
      </c>
      <c r="G137" s="122">
        <f t="shared" si="9"/>
        <v>7</v>
      </c>
      <c r="H137" s="125">
        <v>2031</v>
      </c>
      <c r="I137" s="125">
        <v>25</v>
      </c>
      <c r="J137" s="415">
        <f>Costs!P136</f>
        <v>33750</v>
      </c>
      <c r="K137" s="419">
        <f t="array" ref="K137">IF(_xlfn.SWITCH(TRUE,COLUMN()-COLUMN($J$5)-$G137&lt;0,FALSE,MOD(COLUMN()-COLUMN($J$5)-$G137,$I137)=0,TRUE,FALSE),$J137*K$2,0)</f>
        <v>0</v>
      </c>
      <c r="L137" s="126">
        <f t="array" ref="L137">IF(_xlfn.SWITCH(TRUE,COLUMN()-COLUMN($J$5)-$G137&lt;0,FALSE,MOD(COLUMN()-COLUMN($J$5)-$G137,$I137)=0,TRUE,FALSE),$J137*L$2,0)</f>
        <v>0</v>
      </c>
      <c r="M137" s="126">
        <f t="array" ref="M137">IF(_xlfn.SWITCH(TRUE,COLUMN()-COLUMN($J$5)-$G137&lt;0,FALSE,MOD(COLUMN()-COLUMN($J$5)-$G137,$I137)=0,TRUE,FALSE),$J137*M$2,0)</f>
        <v>0</v>
      </c>
      <c r="N137" s="126">
        <f t="array" ref="N137">IF(_xlfn.SWITCH(TRUE,COLUMN()-COLUMN($J$5)-$G137&lt;0,FALSE,MOD(COLUMN()-COLUMN($J$5)-$G137,$I137)=0,TRUE,FALSE),$J137*N$2,0)</f>
        <v>0</v>
      </c>
      <c r="O137" s="126">
        <f t="array" ref="O137">IF(_xlfn.SWITCH(TRUE,COLUMN()-COLUMN($J$5)-$G137&lt;0,FALSE,MOD(COLUMN()-COLUMN($J$5)-$G137,$I137)=0,TRUE,FALSE),$J137*O$2,0)</f>
        <v>0</v>
      </c>
      <c r="P137" s="126">
        <f t="array" ref="P137">IF(_xlfn.SWITCH(TRUE,COLUMN()-COLUMN($J$5)-$G137&lt;0,FALSE,MOD(COLUMN()-COLUMN($J$5)-$G137,$I137)=0,TRUE,FALSE),$J137*P$2,0)</f>
        <v>0</v>
      </c>
      <c r="Q137" s="126">
        <f t="array" ref="Q137">IF(_xlfn.SWITCH(TRUE,COLUMN()-COLUMN($J$5)-$G137&lt;0,FALSE,MOD(COLUMN()-COLUMN($J$5)-$G137,$I137)=0,TRUE,FALSE),$J137*Q$2,0)</f>
        <v>41709.739283128642</v>
      </c>
      <c r="R137" s="126">
        <f t="array" ref="R137">IF(_xlfn.SWITCH(TRUE,COLUMN()-COLUMN($J$5)-$G137&lt;0,FALSE,MOD(COLUMN()-COLUMN($J$5)-$G137,$I137)=0,TRUE,FALSE),$J137*R$2,0)</f>
        <v>0</v>
      </c>
      <c r="S137" s="126">
        <f t="array" ref="S137">IF(_xlfn.SWITCH(TRUE,COLUMN()-COLUMN($J$5)-$G137&lt;0,FALSE,MOD(COLUMN()-COLUMN($J$5)-$G137,$I137)=0,TRUE,FALSE),$J137*S$2,0)</f>
        <v>0</v>
      </c>
      <c r="T137" s="126">
        <f t="array" ref="T137">IF(_xlfn.SWITCH(TRUE,COLUMN()-COLUMN($J$5)-$G137&lt;0,FALSE,MOD(COLUMN()-COLUMN($J$5)-$G137,$I137)=0,TRUE,FALSE),$J137*T$2,0)</f>
        <v>0</v>
      </c>
      <c r="U137" s="126">
        <f t="array" ref="U137">IF(_xlfn.SWITCH(TRUE,COLUMN()-COLUMN($J$5)-$G137&lt;0,FALSE,MOD(COLUMN()-COLUMN($J$5)-$G137,$I137)=0,TRUE,FALSE),$J137*U$2,0)</f>
        <v>0</v>
      </c>
      <c r="V137" s="126">
        <f t="array" ref="V137">IF(_xlfn.SWITCH(TRUE,COLUMN()-COLUMN($J$5)-$G137&lt;0,FALSE,MOD(COLUMN()-COLUMN($J$5)-$G137,$I137)=0,TRUE,FALSE),$J137*V$2,0)</f>
        <v>0</v>
      </c>
      <c r="W137" s="126">
        <f t="array" ref="W137">IF(_xlfn.SWITCH(TRUE,COLUMN()-COLUMN($J$5)-$G137&lt;0,FALSE,MOD(COLUMN()-COLUMN($J$5)-$G137,$I137)=0,TRUE,FALSE),$J137*W$2,0)</f>
        <v>0</v>
      </c>
      <c r="X137" s="126">
        <f t="array" ref="X137">IF(_xlfn.SWITCH(TRUE,COLUMN()-COLUMN($J$5)-$G137&lt;0,FALSE,MOD(COLUMN()-COLUMN($J$5)-$G137,$I137)=0,TRUE,FALSE),$J137*X$2,0)</f>
        <v>0</v>
      </c>
      <c r="Y137" s="126">
        <f t="array" ref="Y137">IF(_xlfn.SWITCH(TRUE,COLUMN()-COLUMN($J$5)-$G137&lt;0,FALSE,MOD(COLUMN()-COLUMN($J$5)-$G137,$I137)=0,TRUE,FALSE),$J137*Y$2,0)</f>
        <v>0</v>
      </c>
      <c r="Z137" s="126">
        <f t="array" ref="Z137">IF(_xlfn.SWITCH(TRUE,COLUMN()-COLUMN($J$5)-$G137&lt;0,FALSE,MOD(COLUMN()-COLUMN($J$5)-$G137,$I137)=0,TRUE,FALSE),$J137*Z$2,0)</f>
        <v>0</v>
      </c>
      <c r="AA137" s="126">
        <f t="array" ref="AA137">IF(_xlfn.SWITCH(TRUE,COLUMN()-COLUMN($J$5)-$G137&lt;0,FALSE,MOD(COLUMN()-COLUMN($J$5)-$G137,$I137)=0,TRUE,FALSE),$J137*AA$2,0)</f>
        <v>0</v>
      </c>
      <c r="AB137" s="126">
        <f t="array" ref="AB137">IF(_xlfn.SWITCH(TRUE,COLUMN()-COLUMN($J$5)-$G137&lt;0,FALSE,MOD(COLUMN()-COLUMN($J$5)-$G137,$I137)=0,TRUE,FALSE),$J137*AB$2,0)</f>
        <v>0</v>
      </c>
      <c r="AC137" s="126">
        <f t="array" ref="AC137">IF(_xlfn.SWITCH(TRUE,COLUMN()-COLUMN($J$5)-$G137&lt;0,FALSE,MOD(COLUMN()-COLUMN($J$5)-$G137,$I137)=0,TRUE,FALSE),$J137*AC$2,0)</f>
        <v>0</v>
      </c>
      <c r="AD137" s="126">
        <f t="array" ref="AD137">IF(_xlfn.SWITCH(TRUE,COLUMN()-COLUMN($J$5)-$G137&lt;0,FALSE,MOD(COLUMN()-COLUMN($J$5)-$G137,$I137)=0,TRUE,FALSE),$J137*AD$2,0)</f>
        <v>0</v>
      </c>
      <c r="AE137" s="127">
        <f t="shared" si="8"/>
        <v>41709.739283128642</v>
      </c>
    </row>
    <row r="138" spans="1:31" s="128" customFormat="1" ht="30" outlineLevel="2">
      <c r="A138" s="122" t="s">
        <v>903</v>
      </c>
      <c r="B138" s="141" t="s">
        <v>1054</v>
      </c>
      <c r="C138" s="252"/>
      <c r="D138" s="252" t="s">
        <v>1085</v>
      </c>
      <c r="E138" s="125" t="s">
        <v>1089</v>
      </c>
      <c r="F138" s="125" t="s">
        <v>984</v>
      </c>
      <c r="G138" s="122">
        <f t="shared" si="9"/>
        <v>7</v>
      </c>
      <c r="H138" s="125">
        <v>2031</v>
      </c>
      <c r="I138" s="125">
        <v>25</v>
      </c>
      <c r="J138" s="415">
        <f>Costs!P137</f>
        <v>340200</v>
      </c>
      <c r="K138" s="419">
        <f t="array" ref="K138">IF(_xlfn.SWITCH(TRUE,COLUMN()-COLUMN($J$5)-$G138&lt;0,FALSE,MOD(COLUMN()-COLUMN($J$5)-$G138,$I138)=0,TRUE,FALSE),$J138*K$2,0)</f>
        <v>0</v>
      </c>
      <c r="L138" s="126">
        <f t="array" ref="L138">IF(_xlfn.SWITCH(TRUE,COLUMN()-COLUMN($J$5)-$G138&lt;0,FALSE,MOD(COLUMN()-COLUMN($J$5)-$G138,$I138)=0,TRUE,FALSE),$J138*L$2,0)</f>
        <v>0</v>
      </c>
      <c r="M138" s="126">
        <f t="array" ref="M138">IF(_xlfn.SWITCH(TRUE,COLUMN()-COLUMN($J$5)-$G138&lt;0,FALSE,MOD(COLUMN()-COLUMN($J$5)-$G138,$I138)=0,TRUE,FALSE),$J138*M$2,0)</f>
        <v>0</v>
      </c>
      <c r="N138" s="126">
        <f t="array" ref="N138">IF(_xlfn.SWITCH(TRUE,COLUMN()-COLUMN($J$5)-$G138&lt;0,FALSE,MOD(COLUMN()-COLUMN($J$5)-$G138,$I138)=0,TRUE,FALSE),$J138*N$2,0)</f>
        <v>0</v>
      </c>
      <c r="O138" s="126">
        <f t="array" ref="O138">IF(_xlfn.SWITCH(TRUE,COLUMN()-COLUMN($J$5)-$G138&lt;0,FALSE,MOD(COLUMN()-COLUMN($J$5)-$G138,$I138)=0,TRUE,FALSE),$J138*O$2,0)</f>
        <v>0</v>
      </c>
      <c r="P138" s="126">
        <f t="array" ref="P138">IF(_xlfn.SWITCH(TRUE,COLUMN()-COLUMN($J$5)-$G138&lt;0,FALSE,MOD(COLUMN()-COLUMN($J$5)-$G138,$I138)=0,TRUE,FALSE),$J138*P$2,0)</f>
        <v>0</v>
      </c>
      <c r="Q138" s="126">
        <f t="array" ref="Q138">IF(_xlfn.SWITCH(TRUE,COLUMN()-COLUMN($J$5)-$G138&lt;0,FALSE,MOD(COLUMN()-COLUMN($J$5)-$G138,$I138)=0,TRUE,FALSE),$J138*Q$2,0)</f>
        <v>420434.17197393673</v>
      </c>
      <c r="R138" s="126">
        <f t="array" ref="R138">IF(_xlfn.SWITCH(TRUE,COLUMN()-COLUMN($J$5)-$G138&lt;0,FALSE,MOD(COLUMN()-COLUMN($J$5)-$G138,$I138)=0,TRUE,FALSE),$J138*R$2,0)</f>
        <v>0</v>
      </c>
      <c r="S138" s="126">
        <f t="array" ref="S138">IF(_xlfn.SWITCH(TRUE,COLUMN()-COLUMN($J$5)-$G138&lt;0,FALSE,MOD(COLUMN()-COLUMN($J$5)-$G138,$I138)=0,TRUE,FALSE),$J138*S$2,0)</f>
        <v>0</v>
      </c>
      <c r="T138" s="126">
        <f t="array" ref="T138">IF(_xlfn.SWITCH(TRUE,COLUMN()-COLUMN($J$5)-$G138&lt;0,FALSE,MOD(COLUMN()-COLUMN($J$5)-$G138,$I138)=0,TRUE,FALSE),$J138*T$2,0)</f>
        <v>0</v>
      </c>
      <c r="U138" s="126">
        <f t="array" ref="U138">IF(_xlfn.SWITCH(TRUE,COLUMN()-COLUMN($J$5)-$G138&lt;0,FALSE,MOD(COLUMN()-COLUMN($J$5)-$G138,$I138)=0,TRUE,FALSE),$J138*U$2,0)</f>
        <v>0</v>
      </c>
      <c r="V138" s="126">
        <f t="array" ref="V138">IF(_xlfn.SWITCH(TRUE,COLUMN()-COLUMN($J$5)-$G138&lt;0,FALSE,MOD(COLUMN()-COLUMN($J$5)-$G138,$I138)=0,TRUE,FALSE),$J138*V$2,0)</f>
        <v>0</v>
      </c>
      <c r="W138" s="126">
        <f t="array" ref="W138">IF(_xlfn.SWITCH(TRUE,COLUMN()-COLUMN($J$5)-$G138&lt;0,FALSE,MOD(COLUMN()-COLUMN($J$5)-$G138,$I138)=0,TRUE,FALSE),$J138*W$2,0)</f>
        <v>0</v>
      </c>
      <c r="X138" s="126">
        <f t="array" ref="X138">IF(_xlfn.SWITCH(TRUE,COLUMN()-COLUMN($J$5)-$G138&lt;0,FALSE,MOD(COLUMN()-COLUMN($J$5)-$G138,$I138)=0,TRUE,FALSE),$J138*X$2,0)</f>
        <v>0</v>
      </c>
      <c r="Y138" s="126">
        <f t="array" ref="Y138">IF(_xlfn.SWITCH(TRUE,COLUMN()-COLUMN($J$5)-$G138&lt;0,FALSE,MOD(COLUMN()-COLUMN($J$5)-$G138,$I138)=0,TRUE,FALSE),$J138*Y$2,0)</f>
        <v>0</v>
      </c>
      <c r="Z138" s="126">
        <f t="array" ref="Z138">IF(_xlfn.SWITCH(TRUE,COLUMN()-COLUMN($J$5)-$G138&lt;0,FALSE,MOD(COLUMN()-COLUMN($J$5)-$G138,$I138)=0,TRUE,FALSE),$J138*Z$2,0)</f>
        <v>0</v>
      </c>
      <c r="AA138" s="126">
        <f t="array" ref="AA138">IF(_xlfn.SWITCH(TRUE,COLUMN()-COLUMN($J$5)-$G138&lt;0,FALSE,MOD(COLUMN()-COLUMN($J$5)-$G138,$I138)=0,TRUE,FALSE),$J138*AA$2,0)</f>
        <v>0</v>
      </c>
      <c r="AB138" s="126">
        <f t="array" ref="AB138">IF(_xlfn.SWITCH(TRUE,COLUMN()-COLUMN($J$5)-$G138&lt;0,FALSE,MOD(COLUMN()-COLUMN($J$5)-$G138,$I138)=0,TRUE,FALSE),$J138*AB$2,0)</f>
        <v>0</v>
      </c>
      <c r="AC138" s="126">
        <f t="array" ref="AC138">IF(_xlfn.SWITCH(TRUE,COLUMN()-COLUMN($J$5)-$G138&lt;0,FALSE,MOD(COLUMN()-COLUMN($J$5)-$G138,$I138)=0,TRUE,FALSE),$J138*AC$2,0)</f>
        <v>0</v>
      </c>
      <c r="AD138" s="126">
        <f t="array" ref="AD138">IF(_xlfn.SWITCH(TRUE,COLUMN()-COLUMN($J$5)-$G138&lt;0,FALSE,MOD(COLUMN()-COLUMN($J$5)-$G138,$I138)=0,TRUE,FALSE),$J138*AD$2,0)</f>
        <v>0</v>
      </c>
      <c r="AE138" s="127">
        <f t="shared" si="8"/>
        <v>420434.17197393673</v>
      </c>
    </row>
    <row r="139" spans="1:31" s="128" customFormat="1" ht="15" outlineLevel="2">
      <c r="A139" s="122" t="s">
        <v>903</v>
      </c>
      <c r="B139" s="141" t="s">
        <v>1055</v>
      </c>
      <c r="C139" s="252"/>
      <c r="D139" s="252" t="s">
        <v>1085</v>
      </c>
      <c r="E139" s="125" t="s">
        <v>1089</v>
      </c>
      <c r="F139" s="125" t="s">
        <v>984</v>
      </c>
      <c r="G139" s="122">
        <f t="shared" si="9"/>
        <v>6</v>
      </c>
      <c r="H139" s="125">
        <v>2030</v>
      </c>
      <c r="I139" s="125">
        <v>20</v>
      </c>
      <c r="J139" s="415">
        <f>Costs!P138</f>
        <v>351000</v>
      </c>
      <c r="K139" s="419">
        <f t="array" ref="K139">IF(_xlfn.SWITCH(TRUE,COLUMN()-COLUMN($J$5)-$G139&lt;0,FALSE,MOD(COLUMN()-COLUMN($J$5)-$G139,$I139)=0,TRUE,FALSE),$J139*K$2,0)</f>
        <v>0</v>
      </c>
      <c r="L139" s="126">
        <f t="array" ref="L139">IF(_xlfn.SWITCH(TRUE,COLUMN()-COLUMN($J$5)-$G139&lt;0,FALSE,MOD(COLUMN()-COLUMN($J$5)-$G139,$I139)=0,TRUE,FALSE),$J139*L$2,0)</f>
        <v>0</v>
      </c>
      <c r="M139" s="126">
        <f t="array" ref="M139">IF(_xlfn.SWITCH(TRUE,COLUMN()-COLUMN($J$5)-$G139&lt;0,FALSE,MOD(COLUMN()-COLUMN($J$5)-$G139,$I139)=0,TRUE,FALSE),$J139*M$2,0)</f>
        <v>0</v>
      </c>
      <c r="N139" s="126">
        <f t="array" ref="N139">IF(_xlfn.SWITCH(TRUE,COLUMN()-COLUMN($J$5)-$G139&lt;0,FALSE,MOD(COLUMN()-COLUMN($J$5)-$G139,$I139)=0,TRUE,FALSE),$J139*N$2,0)</f>
        <v>0</v>
      </c>
      <c r="O139" s="126">
        <f t="array" ref="O139">IF(_xlfn.SWITCH(TRUE,COLUMN()-COLUMN($J$5)-$G139&lt;0,FALSE,MOD(COLUMN()-COLUMN($J$5)-$G139,$I139)=0,TRUE,FALSE),$J139*O$2,0)</f>
        <v>0</v>
      </c>
      <c r="P139" s="126">
        <f t="array" ref="P139">IF(_xlfn.SWITCH(TRUE,COLUMN()-COLUMN($J$5)-$G139&lt;0,FALSE,MOD(COLUMN()-COLUMN($J$5)-$G139,$I139)=0,TRUE,FALSE),$J139*P$2,0)</f>
        <v>421146.88208207558</v>
      </c>
      <c r="Q139" s="126">
        <f t="array" ref="Q139">IF(_xlfn.SWITCH(TRUE,COLUMN()-COLUMN($J$5)-$G139&lt;0,FALSE,MOD(COLUMN()-COLUMN($J$5)-$G139,$I139)=0,TRUE,FALSE),$J139*Q$2,0)</f>
        <v>0</v>
      </c>
      <c r="R139" s="126">
        <f t="array" ref="R139">IF(_xlfn.SWITCH(TRUE,COLUMN()-COLUMN($J$5)-$G139&lt;0,FALSE,MOD(COLUMN()-COLUMN($J$5)-$G139,$I139)=0,TRUE,FALSE),$J139*R$2,0)</f>
        <v>0</v>
      </c>
      <c r="S139" s="126">
        <f t="array" ref="S139">IF(_xlfn.SWITCH(TRUE,COLUMN()-COLUMN($J$5)-$G139&lt;0,FALSE,MOD(COLUMN()-COLUMN($J$5)-$G139,$I139)=0,TRUE,FALSE),$J139*S$2,0)</f>
        <v>0</v>
      </c>
      <c r="T139" s="126">
        <f t="array" ref="T139">IF(_xlfn.SWITCH(TRUE,COLUMN()-COLUMN($J$5)-$G139&lt;0,FALSE,MOD(COLUMN()-COLUMN($J$5)-$G139,$I139)=0,TRUE,FALSE),$J139*T$2,0)</f>
        <v>0</v>
      </c>
      <c r="U139" s="126">
        <f t="array" ref="U139">IF(_xlfn.SWITCH(TRUE,COLUMN()-COLUMN($J$5)-$G139&lt;0,FALSE,MOD(COLUMN()-COLUMN($J$5)-$G139,$I139)=0,TRUE,FALSE),$J139*U$2,0)</f>
        <v>0</v>
      </c>
      <c r="V139" s="126">
        <f t="array" ref="V139">IF(_xlfn.SWITCH(TRUE,COLUMN()-COLUMN($J$5)-$G139&lt;0,FALSE,MOD(COLUMN()-COLUMN($J$5)-$G139,$I139)=0,TRUE,FALSE),$J139*V$2,0)</f>
        <v>0</v>
      </c>
      <c r="W139" s="126">
        <f t="array" ref="W139">IF(_xlfn.SWITCH(TRUE,COLUMN()-COLUMN($J$5)-$G139&lt;0,FALSE,MOD(COLUMN()-COLUMN($J$5)-$G139,$I139)=0,TRUE,FALSE),$J139*W$2,0)</f>
        <v>0</v>
      </c>
      <c r="X139" s="126">
        <f t="array" ref="X139">IF(_xlfn.SWITCH(TRUE,COLUMN()-COLUMN($J$5)-$G139&lt;0,FALSE,MOD(COLUMN()-COLUMN($J$5)-$G139,$I139)=0,TRUE,FALSE),$J139*X$2,0)</f>
        <v>0</v>
      </c>
      <c r="Y139" s="126">
        <f t="array" ref="Y139">IF(_xlfn.SWITCH(TRUE,COLUMN()-COLUMN($J$5)-$G139&lt;0,FALSE,MOD(COLUMN()-COLUMN($J$5)-$G139,$I139)=0,TRUE,FALSE),$J139*Y$2,0)</f>
        <v>0</v>
      </c>
      <c r="Z139" s="126">
        <f t="array" ref="Z139">IF(_xlfn.SWITCH(TRUE,COLUMN()-COLUMN($J$5)-$G139&lt;0,FALSE,MOD(COLUMN()-COLUMN($J$5)-$G139,$I139)=0,TRUE,FALSE),$J139*Z$2,0)</f>
        <v>0</v>
      </c>
      <c r="AA139" s="126">
        <f t="array" ref="AA139">IF(_xlfn.SWITCH(TRUE,COLUMN()-COLUMN($J$5)-$G139&lt;0,FALSE,MOD(COLUMN()-COLUMN($J$5)-$G139,$I139)=0,TRUE,FALSE),$J139*AA$2,0)</f>
        <v>0</v>
      </c>
      <c r="AB139" s="126">
        <f t="array" ref="AB139">IF(_xlfn.SWITCH(TRUE,COLUMN()-COLUMN($J$5)-$G139&lt;0,FALSE,MOD(COLUMN()-COLUMN($J$5)-$G139,$I139)=0,TRUE,FALSE),$J139*AB$2,0)</f>
        <v>0</v>
      </c>
      <c r="AC139" s="126">
        <f t="array" ref="AC139">IF(_xlfn.SWITCH(TRUE,COLUMN()-COLUMN($J$5)-$G139&lt;0,FALSE,MOD(COLUMN()-COLUMN($J$5)-$G139,$I139)=0,TRUE,FALSE),$J139*AC$2,0)</f>
        <v>0</v>
      </c>
      <c r="AD139" s="126">
        <f t="array" ref="AD139">IF(_xlfn.SWITCH(TRUE,COLUMN()-COLUMN($J$5)-$G139&lt;0,FALSE,MOD(COLUMN()-COLUMN($J$5)-$G139,$I139)=0,TRUE,FALSE),$J139*AD$2,0)</f>
        <v>0</v>
      </c>
      <c r="AE139" s="127">
        <f t="shared" si="8"/>
        <v>421146.88208207558</v>
      </c>
    </row>
    <row r="140" spans="1:31" s="128" customFormat="1" ht="30" outlineLevel="2">
      <c r="A140" s="122" t="s">
        <v>903</v>
      </c>
      <c r="B140" s="141" t="s">
        <v>1056</v>
      </c>
      <c r="C140" s="252"/>
      <c r="D140" s="252" t="s">
        <v>1085</v>
      </c>
      <c r="E140" s="125" t="s">
        <v>1089</v>
      </c>
      <c r="F140" s="125" t="s">
        <v>984</v>
      </c>
      <c r="G140" s="122">
        <f t="shared" si="9"/>
        <v>6</v>
      </c>
      <c r="H140" s="125">
        <v>2030</v>
      </c>
      <c r="I140" s="125">
        <v>20</v>
      </c>
      <c r="J140" s="415">
        <f>Costs!P139</f>
        <v>85050</v>
      </c>
      <c r="K140" s="419">
        <f t="array" ref="K140">IF(_xlfn.SWITCH(TRUE,COLUMN()-COLUMN($J$5)-$G140&lt;0,FALSE,MOD(COLUMN()-COLUMN($J$5)-$G140,$I140)=0,TRUE,FALSE),$J140*K$2,0)</f>
        <v>0</v>
      </c>
      <c r="L140" s="126">
        <f t="array" ref="L140">IF(_xlfn.SWITCH(TRUE,COLUMN()-COLUMN($J$5)-$G140&lt;0,FALSE,MOD(COLUMN()-COLUMN($J$5)-$G140,$I140)=0,TRUE,FALSE),$J140*L$2,0)</f>
        <v>0</v>
      </c>
      <c r="M140" s="126">
        <f t="array" ref="M140">IF(_xlfn.SWITCH(TRUE,COLUMN()-COLUMN($J$5)-$G140&lt;0,FALSE,MOD(COLUMN()-COLUMN($J$5)-$G140,$I140)=0,TRUE,FALSE),$J140*M$2,0)</f>
        <v>0</v>
      </c>
      <c r="N140" s="126">
        <f t="array" ref="N140">IF(_xlfn.SWITCH(TRUE,COLUMN()-COLUMN($J$5)-$G140&lt;0,FALSE,MOD(COLUMN()-COLUMN($J$5)-$G140,$I140)=0,TRUE,FALSE),$J140*N$2,0)</f>
        <v>0</v>
      </c>
      <c r="O140" s="126">
        <f t="array" ref="O140">IF(_xlfn.SWITCH(TRUE,COLUMN()-COLUMN($J$5)-$G140&lt;0,FALSE,MOD(COLUMN()-COLUMN($J$5)-$G140,$I140)=0,TRUE,FALSE),$J140*O$2,0)</f>
        <v>0</v>
      </c>
      <c r="P140" s="126">
        <f t="array" ref="P140">IF(_xlfn.SWITCH(TRUE,COLUMN()-COLUMN($J$5)-$G140&lt;0,FALSE,MOD(COLUMN()-COLUMN($J$5)-$G140,$I140)=0,TRUE,FALSE),$J140*P$2,0)</f>
        <v>102047.12911988754</v>
      </c>
      <c r="Q140" s="126">
        <f t="array" ref="Q140">IF(_xlfn.SWITCH(TRUE,COLUMN()-COLUMN($J$5)-$G140&lt;0,FALSE,MOD(COLUMN()-COLUMN($J$5)-$G140,$I140)=0,TRUE,FALSE),$J140*Q$2,0)</f>
        <v>0</v>
      </c>
      <c r="R140" s="126">
        <f t="array" ref="R140">IF(_xlfn.SWITCH(TRUE,COLUMN()-COLUMN($J$5)-$G140&lt;0,FALSE,MOD(COLUMN()-COLUMN($J$5)-$G140,$I140)=0,TRUE,FALSE),$J140*R$2,0)</f>
        <v>0</v>
      </c>
      <c r="S140" s="126">
        <f t="array" ref="S140">IF(_xlfn.SWITCH(TRUE,COLUMN()-COLUMN($J$5)-$G140&lt;0,FALSE,MOD(COLUMN()-COLUMN($J$5)-$G140,$I140)=0,TRUE,FALSE),$J140*S$2,0)</f>
        <v>0</v>
      </c>
      <c r="T140" s="126">
        <f t="array" ref="T140">IF(_xlfn.SWITCH(TRUE,COLUMN()-COLUMN($J$5)-$G140&lt;0,FALSE,MOD(COLUMN()-COLUMN($J$5)-$G140,$I140)=0,TRUE,FALSE),$J140*T$2,0)</f>
        <v>0</v>
      </c>
      <c r="U140" s="126">
        <f t="array" ref="U140">IF(_xlfn.SWITCH(TRUE,COLUMN()-COLUMN($J$5)-$G140&lt;0,FALSE,MOD(COLUMN()-COLUMN($J$5)-$G140,$I140)=0,TRUE,FALSE),$J140*U$2,0)</f>
        <v>0</v>
      </c>
      <c r="V140" s="126">
        <f t="array" ref="V140">IF(_xlfn.SWITCH(TRUE,COLUMN()-COLUMN($J$5)-$G140&lt;0,FALSE,MOD(COLUMN()-COLUMN($J$5)-$G140,$I140)=0,TRUE,FALSE),$J140*V$2,0)</f>
        <v>0</v>
      </c>
      <c r="W140" s="126">
        <f t="array" ref="W140">IF(_xlfn.SWITCH(TRUE,COLUMN()-COLUMN($J$5)-$G140&lt;0,FALSE,MOD(COLUMN()-COLUMN($J$5)-$G140,$I140)=0,TRUE,FALSE),$J140*W$2,0)</f>
        <v>0</v>
      </c>
      <c r="X140" s="126">
        <f t="array" ref="X140">IF(_xlfn.SWITCH(TRUE,COLUMN()-COLUMN($J$5)-$G140&lt;0,FALSE,MOD(COLUMN()-COLUMN($J$5)-$G140,$I140)=0,TRUE,FALSE),$J140*X$2,0)</f>
        <v>0</v>
      </c>
      <c r="Y140" s="126">
        <f t="array" ref="Y140">IF(_xlfn.SWITCH(TRUE,COLUMN()-COLUMN($J$5)-$G140&lt;0,FALSE,MOD(COLUMN()-COLUMN($J$5)-$G140,$I140)=0,TRUE,FALSE),$J140*Y$2,0)</f>
        <v>0</v>
      </c>
      <c r="Z140" s="126">
        <f t="array" ref="Z140">IF(_xlfn.SWITCH(TRUE,COLUMN()-COLUMN($J$5)-$G140&lt;0,FALSE,MOD(COLUMN()-COLUMN($J$5)-$G140,$I140)=0,TRUE,FALSE),$J140*Z$2,0)</f>
        <v>0</v>
      </c>
      <c r="AA140" s="126">
        <f t="array" ref="AA140">IF(_xlfn.SWITCH(TRUE,COLUMN()-COLUMN($J$5)-$G140&lt;0,FALSE,MOD(COLUMN()-COLUMN($J$5)-$G140,$I140)=0,TRUE,FALSE),$J140*AA$2,0)</f>
        <v>0</v>
      </c>
      <c r="AB140" s="126">
        <f t="array" ref="AB140">IF(_xlfn.SWITCH(TRUE,COLUMN()-COLUMN($J$5)-$G140&lt;0,FALSE,MOD(COLUMN()-COLUMN($J$5)-$G140,$I140)=0,TRUE,FALSE),$J140*AB$2,0)</f>
        <v>0</v>
      </c>
      <c r="AC140" s="126">
        <f t="array" ref="AC140">IF(_xlfn.SWITCH(TRUE,COLUMN()-COLUMN($J$5)-$G140&lt;0,FALSE,MOD(COLUMN()-COLUMN($J$5)-$G140,$I140)=0,TRUE,FALSE),$J140*AC$2,0)</f>
        <v>0</v>
      </c>
      <c r="AD140" s="126">
        <f t="array" ref="AD140">IF(_xlfn.SWITCH(TRUE,COLUMN()-COLUMN($J$5)-$G140&lt;0,FALSE,MOD(COLUMN()-COLUMN($J$5)-$G140,$I140)=0,TRUE,FALSE),$J140*AD$2,0)</f>
        <v>0</v>
      </c>
      <c r="AE140" s="127">
        <f t="shared" si="8"/>
        <v>102047.12911988754</v>
      </c>
    </row>
    <row r="141" spans="1:31" s="128" customFormat="1" ht="30" outlineLevel="2">
      <c r="A141" s="122" t="s">
        <v>903</v>
      </c>
      <c r="B141" s="141" t="s">
        <v>1057</v>
      </c>
      <c r="C141" s="252"/>
      <c r="D141" s="252" t="s">
        <v>1085</v>
      </c>
      <c r="E141" s="125" t="s">
        <v>1089</v>
      </c>
      <c r="F141" s="125" t="s">
        <v>984</v>
      </c>
      <c r="G141" s="122">
        <f t="shared" si="9"/>
        <v>6</v>
      </c>
      <c r="H141" s="125">
        <v>2030</v>
      </c>
      <c r="I141" s="125">
        <v>18</v>
      </c>
      <c r="J141" s="415">
        <f>Costs!P140</f>
        <v>84375</v>
      </c>
      <c r="K141" s="419">
        <f t="array" ref="K141">IF(_xlfn.SWITCH(TRUE,COLUMN()-COLUMN($J$5)-$G141&lt;0,FALSE,MOD(COLUMN()-COLUMN($J$5)-$G141,$I141)=0,TRUE,FALSE),$J141*K$2,0)</f>
        <v>0</v>
      </c>
      <c r="L141" s="126">
        <f t="array" ref="L141">IF(_xlfn.SWITCH(TRUE,COLUMN()-COLUMN($J$5)-$G141&lt;0,FALSE,MOD(COLUMN()-COLUMN($J$5)-$G141,$I141)=0,TRUE,FALSE),$J141*L$2,0)</f>
        <v>0</v>
      </c>
      <c r="M141" s="126">
        <f t="array" ref="M141">IF(_xlfn.SWITCH(TRUE,COLUMN()-COLUMN($J$5)-$G141&lt;0,FALSE,MOD(COLUMN()-COLUMN($J$5)-$G141,$I141)=0,TRUE,FALSE),$J141*M$2,0)</f>
        <v>0</v>
      </c>
      <c r="N141" s="126">
        <f t="array" ref="N141">IF(_xlfn.SWITCH(TRUE,COLUMN()-COLUMN($J$5)-$G141&lt;0,FALSE,MOD(COLUMN()-COLUMN($J$5)-$G141,$I141)=0,TRUE,FALSE),$J141*N$2,0)</f>
        <v>0</v>
      </c>
      <c r="O141" s="126">
        <f t="array" ref="O141">IF(_xlfn.SWITCH(TRUE,COLUMN()-COLUMN($J$5)-$G141&lt;0,FALSE,MOD(COLUMN()-COLUMN($J$5)-$G141,$I141)=0,TRUE,FALSE),$J141*O$2,0)</f>
        <v>0</v>
      </c>
      <c r="P141" s="126">
        <f t="array" ref="P141">IF(_xlfn.SWITCH(TRUE,COLUMN()-COLUMN($J$5)-$G141&lt;0,FALSE,MOD(COLUMN()-COLUMN($J$5)-$G141,$I141)=0,TRUE,FALSE),$J141*P$2,0)</f>
        <v>101237.2312697297</v>
      </c>
      <c r="Q141" s="126">
        <f t="array" ref="Q141">IF(_xlfn.SWITCH(TRUE,COLUMN()-COLUMN($J$5)-$G141&lt;0,FALSE,MOD(COLUMN()-COLUMN($J$5)-$G141,$I141)=0,TRUE,FALSE),$J141*Q$2,0)</f>
        <v>0</v>
      </c>
      <c r="R141" s="126">
        <f t="array" ref="R141">IF(_xlfn.SWITCH(TRUE,COLUMN()-COLUMN($J$5)-$G141&lt;0,FALSE,MOD(COLUMN()-COLUMN($J$5)-$G141,$I141)=0,TRUE,FALSE),$J141*R$2,0)</f>
        <v>0</v>
      </c>
      <c r="S141" s="126">
        <f t="array" ref="S141">IF(_xlfn.SWITCH(TRUE,COLUMN()-COLUMN($J$5)-$G141&lt;0,FALSE,MOD(COLUMN()-COLUMN($J$5)-$G141,$I141)=0,TRUE,FALSE),$J141*S$2,0)</f>
        <v>0</v>
      </c>
      <c r="T141" s="126">
        <f t="array" ref="T141">IF(_xlfn.SWITCH(TRUE,COLUMN()-COLUMN($J$5)-$G141&lt;0,FALSE,MOD(COLUMN()-COLUMN($J$5)-$G141,$I141)=0,TRUE,FALSE),$J141*T$2,0)</f>
        <v>0</v>
      </c>
      <c r="U141" s="126">
        <f t="array" ref="U141">IF(_xlfn.SWITCH(TRUE,COLUMN()-COLUMN($J$5)-$G141&lt;0,FALSE,MOD(COLUMN()-COLUMN($J$5)-$G141,$I141)=0,TRUE,FALSE),$J141*U$2,0)</f>
        <v>0</v>
      </c>
      <c r="V141" s="126">
        <f t="array" ref="V141">IF(_xlfn.SWITCH(TRUE,COLUMN()-COLUMN($J$5)-$G141&lt;0,FALSE,MOD(COLUMN()-COLUMN($J$5)-$G141,$I141)=0,TRUE,FALSE),$J141*V$2,0)</f>
        <v>0</v>
      </c>
      <c r="W141" s="126">
        <f t="array" ref="W141">IF(_xlfn.SWITCH(TRUE,COLUMN()-COLUMN($J$5)-$G141&lt;0,FALSE,MOD(COLUMN()-COLUMN($J$5)-$G141,$I141)=0,TRUE,FALSE),$J141*W$2,0)</f>
        <v>0</v>
      </c>
      <c r="X141" s="126">
        <f t="array" ref="X141">IF(_xlfn.SWITCH(TRUE,COLUMN()-COLUMN($J$5)-$G141&lt;0,FALSE,MOD(COLUMN()-COLUMN($J$5)-$G141,$I141)=0,TRUE,FALSE),$J141*X$2,0)</f>
        <v>0</v>
      </c>
      <c r="Y141" s="126">
        <f t="array" ref="Y141">IF(_xlfn.SWITCH(TRUE,COLUMN()-COLUMN($J$5)-$G141&lt;0,FALSE,MOD(COLUMN()-COLUMN($J$5)-$G141,$I141)=0,TRUE,FALSE),$J141*Y$2,0)</f>
        <v>0</v>
      </c>
      <c r="Z141" s="126">
        <f t="array" ref="Z141">IF(_xlfn.SWITCH(TRUE,COLUMN()-COLUMN($J$5)-$G141&lt;0,FALSE,MOD(COLUMN()-COLUMN($J$5)-$G141,$I141)=0,TRUE,FALSE),$J141*Z$2,0)</f>
        <v>0</v>
      </c>
      <c r="AA141" s="126">
        <f t="array" ref="AA141">IF(_xlfn.SWITCH(TRUE,COLUMN()-COLUMN($J$5)-$G141&lt;0,FALSE,MOD(COLUMN()-COLUMN($J$5)-$G141,$I141)=0,TRUE,FALSE),$J141*AA$2,0)</f>
        <v>0</v>
      </c>
      <c r="AB141" s="126">
        <f t="array" ref="AB141">IF(_xlfn.SWITCH(TRUE,COLUMN()-COLUMN($J$5)-$G141&lt;0,FALSE,MOD(COLUMN()-COLUMN($J$5)-$G141,$I141)=0,TRUE,FALSE),$J141*AB$2,0)</f>
        <v>0</v>
      </c>
      <c r="AC141" s="126">
        <f t="array" ref="AC141">IF(_xlfn.SWITCH(TRUE,COLUMN()-COLUMN($J$5)-$G141&lt;0,FALSE,MOD(COLUMN()-COLUMN($J$5)-$G141,$I141)=0,TRUE,FALSE),$J141*AC$2,0)</f>
        <v>0</v>
      </c>
      <c r="AD141" s="126">
        <f t="array" ref="AD141">IF(_xlfn.SWITCH(TRUE,COLUMN()-COLUMN($J$5)-$G141&lt;0,FALSE,MOD(COLUMN()-COLUMN($J$5)-$G141,$I141)=0,TRUE,FALSE),$J141*AD$2,0)</f>
        <v>0</v>
      </c>
      <c r="AE141" s="127">
        <f t="shared" si="8"/>
        <v>101237.2312697297</v>
      </c>
    </row>
    <row r="142" spans="1:31" s="128" customFormat="1" ht="30.95" customHeight="1" outlineLevel="2">
      <c r="A142" s="122" t="s">
        <v>903</v>
      </c>
      <c r="B142" s="141" t="s">
        <v>1058</v>
      </c>
      <c r="C142" s="252"/>
      <c r="D142" s="252" t="s">
        <v>1085</v>
      </c>
      <c r="E142" s="125" t="s">
        <v>1090</v>
      </c>
      <c r="F142" s="125" t="s">
        <v>985</v>
      </c>
      <c r="G142" s="122">
        <f t="shared" si="9"/>
        <v>18</v>
      </c>
      <c r="H142" s="125">
        <v>2042</v>
      </c>
      <c r="I142" s="125">
        <v>25</v>
      </c>
      <c r="J142" s="415">
        <f>Costs!P141</f>
        <v>405000</v>
      </c>
      <c r="K142" s="419">
        <f t="array" ref="K142">IF(_xlfn.SWITCH(TRUE,COLUMN()-COLUMN($J$5)-$G142&lt;0,FALSE,MOD(COLUMN()-COLUMN($J$5)-$G142,$I142)=0,TRUE,FALSE),$J142*K$2,0)</f>
        <v>0</v>
      </c>
      <c r="L142" s="126">
        <f t="array" ref="L142">IF(_xlfn.SWITCH(TRUE,COLUMN()-COLUMN($J$5)-$G142&lt;0,FALSE,MOD(COLUMN()-COLUMN($J$5)-$G142,$I142)=0,TRUE,FALSE),$J142*L$2,0)</f>
        <v>0</v>
      </c>
      <c r="M142" s="126">
        <f t="array" ref="M142">IF(_xlfn.SWITCH(TRUE,COLUMN()-COLUMN($J$5)-$G142&lt;0,FALSE,MOD(COLUMN()-COLUMN($J$5)-$G142,$I142)=0,TRUE,FALSE),$J142*M$2,0)</f>
        <v>0</v>
      </c>
      <c r="N142" s="126">
        <f t="array" ref="N142">IF(_xlfn.SWITCH(TRUE,COLUMN()-COLUMN($J$5)-$G142&lt;0,FALSE,MOD(COLUMN()-COLUMN($J$5)-$G142,$I142)=0,TRUE,FALSE),$J142*N$2,0)</f>
        <v>0</v>
      </c>
      <c r="O142" s="126">
        <f t="array" ref="O142">IF(_xlfn.SWITCH(TRUE,COLUMN()-COLUMN($J$5)-$G142&lt;0,FALSE,MOD(COLUMN()-COLUMN($J$5)-$G142,$I142)=0,TRUE,FALSE),$J142*O$2,0)</f>
        <v>0</v>
      </c>
      <c r="P142" s="126">
        <f t="array" ref="P142">IF(_xlfn.SWITCH(TRUE,COLUMN()-COLUMN($J$5)-$G142&lt;0,FALSE,MOD(COLUMN()-COLUMN($J$5)-$G142,$I142)=0,TRUE,FALSE),$J142*P$2,0)</f>
        <v>0</v>
      </c>
      <c r="Q142" s="126">
        <f t="array" ref="Q142">IF(_xlfn.SWITCH(TRUE,COLUMN()-COLUMN($J$5)-$G142&lt;0,FALSE,MOD(COLUMN()-COLUMN($J$5)-$G142,$I142)=0,TRUE,FALSE),$J142*Q$2,0)</f>
        <v>0</v>
      </c>
      <c r="R142" s="126">
        <f t="array" ref="R142">IF(_xlfn.SWITCH(TRUE,COLUMN()-COLUMN($J$5)-$G142&lt;0,FALSE,MOD(COLUMN()-COLUMN($J$5)-$G142,$I142)=0,TRUE,FALSE),$J142*R$2,0)</f>
        <v>0</v>
      </c>
      <c r="S142" s="126">
        <f t="array" ref="S142">IF(_xlfn.SWITCH(TRUE,COLUMN()-COLUMN($J$5)-$G142&lt;0,FALSE,MOD(COLUMN()-COLUMN($J$5)-$G142,$I142)=0,TRUE,FALSE),$J142*S$2,0)</f>
        <v>0</v>
      </c>
      <c r="T142" s="126">
        <f t="array" ref="T142">IF(_xlfn.SWITCH(TRUE,COLUMN()-COLUMN($J$5)-$G142&lt;0,FALSE,MOD(COLUMN()-COLUMN($J$5)-$G142,$I142)=0,TRUE,FALSE),$J142*T$2,0)</f>
        <v>0</v>
      </c>
      <c r="U142" s="126">
        <f t="array" ref="U142">IF(_xlfn.SWITCH(TRUE,COLUMN()-COLUMN($J$5)-$G142&lt;0,FALSE,MOD(COLUMN()-COLUMN($J$5)-$G142,$I142)=0,TRUE,FALSE),$J142*U$2,0)</f>
        <v>0</v>
      </c>
      <c r="V142" s="126">
        <f t="array" ref="V142">IF(_xlfn.SWITCH(TRUE,COLUMN()-COLUMN($J$5)-$G142&lt;0,FALSE,MOD(COLUMN()-COLUMN($J$5)-$G142,$I142)=0,TRUE,FALSE),$J142*V$2,0)</f>
        <v>0</v>
      </c>
      <c r="W142" s="126">
        <f t="array" ref="W142">IF(_xlfn.SWITCH(TRUE,COLUMN()-COLUMN($J$5)-$G142&lt;0,FALSE,MOD(COLUMN()-COLUMN($J$5)-$G142,$I142)=0,TRUE,FALSE),$J142*W$2,0)</f>
        <v>0</v>
      </c>
      <c r="X142" s="126">
        <f t="array" ref="X142">IF(_xlfn.SWITCH(TRUE,COLUMN()-COLUMN($J$5)-$G142&lt;0,FALSE,MOD(COLUMN()-COLUMN($J$5)-$G142,$I142)=0,TRUE,FALSE),$J142*X$2,0)</f>
        <v>0</v>
      </c>
      <c r="Y142" s="126">
        <f t="array" ref="Y142">IF(_xlfn.SWITCH(TRUE,COLUMN()-COLUMN($J$5)-$G142&lt;0,FALSE,MOD(COLUMN()-COLUMN($J$5)-$G142,$I142)=0,TRUE,FALSE),$J142*Y$2,0)</f>
        <v>0</v>
      </c>
      <c r="Z142" s="126">
        <f t="array" ref="Z142">IF(_xlfn.SWITCH(TRUE,COLUMN()-COLUMN($J$5)-$G142&lt;0,FALSE,MOD(COLUMN()-COLUMN($J$5)-$G142,$I142)=0,TRUE,FALSE),$J142*Z$2,0)</f>
        <v>0</v>
      </c>
      <c r="AA142" s="126">
        <f t="array" ref="AA142">IF(_xlfn.SWITCH(TRUE,COLUMN()-COLUMN($J$5)-$G142&lt;0,FALSE,MOD(COLUMN()-COLUMN($J$5)-$G142,$I142)=0,TRUE,FALSE),$J142*AA$2,0)</f>
        <v>0</v>
      </c>
      <c r="AB142" s="126">
        <f t="array" ref="AB142">IF(_xlfn.SWITCH(TRUE,COLUMN()-COLUMN($J$5)-$G142&lt;0,FALSE,MOD(COLUMN()-COLUMN($J$5)-$G142,$I142)=0,TRUE,FALSE),$J142*AB$2,0)</f>
        <v>692832.40625751158</v>
      </c>
      <c r="AC142" s="126">
        <f t="array" ref="AC142">IF(_xlfn.SWITCH(TRUE,COLUMN()-COLUMN($J$5)-$G142&lt;0,FALSE,MOD(COLUMN()-COLUMN($J$5)-$G142,$I142)=0,TRUE,FALSE),$J142*AC$2,0)</f>
        <v>0</v>
      </c>
      <c r="AD142" s="126">
        <f t="array" ref="AD142">IF(_xlfn.SWITCH(TRUE,COLUMN()-COLUMN($J$5)-$G142&lt;0,FALSE,MOD(COLUMN()-COLUMN($J$5)-$G142,$I142)=0,TRUE,FALSE),$J142*AD$2,0)</f>
        <v>0</v>
      </c>
      <c r="AE142" s="127">
        <f t="shared" si="8"/>
        <v>692832.40625751158</v>
      </c>
    </row>
    <row r="143" spans="1:31" s="128" customFormat="1" ht="27" customHeight="1" outlineLevel="2">
      <c r="A143" s="122" t="s">
        <v>903</v>
      </c>
      <c r="B143" s="141" t="s">
        <v>1059</v>
      </c>
      <c r="C143" s="244" t="s">
        <v>1106</v>
      </c>
      <c r="D143" s="141" t="s">
        <v>1091</v>
      </c>
      <c r="E143" s="125" t="s">
        <v>1092</v>
      </c>
      <c r="F143" s="125" t="s">
        <v>984</v>
      </c>
      <c r="G143" s="122">
        <f t="shared" si="9"/>
        <v>6</v>
      </c>
      <c r="H143" s="125">
        <v>2030</v>
      </c>
      <c r="I143" s="125">
        <v>35</v>
      </c>
      <c r="J143" s="415">
        <f>Costs!P142</f>
        <v>1080000</v>
      </c>
      <c r="K143" s="419">
        <f t="array" ref="K143">IF(_xlfn.SWITCH(TRUE,COLUMN()-COLUMN($J$5)-$G143&lt;0,FALSE,MOD(COLUMN()-COLUMN($J$5)-$G143,$I143)=0,TRUE,FALSE),$J143*K$2,0)</f>
        <v>0</v>
      </c>
      <c r="L143" s="126">
        <f t="array" ref="L143">IF(_xlfn.SWITCH(TRUE,COLUMN()-COLUMN($J$5)-$G143&lt;0,FALSE,MOD(COLUMN()-COLUMN($J$5)-$G143,$I143)=0,TRUE,FALSE),$J143*L$2,0)</f>
        <v>0</v>
      </c>
      <c r="M143" s="126">
        <f t="array" ref="M143">IF(_xlfn.SWITCH(TRUE,COLUMN()-COLUMN($J$5)-$G143&lt;0,FALSE,MOD(COLUMN()-COLUMN($J$5)-$G143,$I143)=0,TRUE,FALSE),$J143*M$2,0)</f>
        <v>0</v>
      </c>
      <c r="N143" s="126">
        <f t="array" ref="N143">IF(_xlfn.SWITCH(TRUE,COLUMN()-COLUMN($J$5)-$G143&lt;0,FALSE,MOD(COLUMN()-COLUMN($J$5)-$G143,$I143)=0,TRUE,FALSE),$J143*N$2,0)</f>
        <v>0</v>
      </c>
      <c r="O143" s="126">
        <f t="array" ref="O143">IF(_xlfn.SWITCH(TRUE,COLUMN()-COLUMN($J$5)-$G143&lt;0,FALSE,MOD(COLUMN()-COLUMN($J$5)-$G143,$I143)=0,TRUE,FALSE),$J143*O$2,0)</f>
        <v>0</v>
      </c>
      <c r="P143" s="126">
        <f t="array" ref="P143">IF(_xlfn.SWITCH(TRUE,COLUMN()-COLUMN($J$5)-$G143&lt;0,FALSE,MOD(COLUMN()-COLUMN($J$5)-$G143,$I143)=0,TRUE,FALSE),$J143*P$2,0)</f>
        <v>1295836.5602525403</v>
      </c>
      <c r="Q143" s="126">
        <f t="array" ref="Q143">IF(_xlfn.SWITCH(TRUE,COLUMN()-COLUMN($J$5)-$G143&lt;0,FALSE,MOD(COLUMN()-COLUMN($J$5)-$G143,$I143)=0,TRUE,FALSE),$J143*Q$2,0)</f>
        <v>0</v>
      </c>
      <c r="R143" s="126">
        <f t="array" ref="R143">IF(_xlfn.SWITCH(TRUE,COLUMN()-COLUMN($J$5)-$G143&lt;0,FALSE,MOD(COLUMN()-COLUMN($J$5)-$G143,$I143)=0,TRUE,FALSE),$J143*R$2,0)</f>
        <v>0</v>
      </c>
      <c r="S143" s="126">
        <f t="array" ref="S143">IF(_xlfn.SWITCH(TRUE,COLUMN()-COLUMN($J$5)-$G143&lt;0,FALSE,MOD(COLUMN()-COLUMN($J$5)-$G143,$I143)=0,TRUE,FALSE),$J143*S$2,0)</f>
        <v>0</v>
      </c>
      <c r="T143" s="126">
        <f t="array" ref="T143">IF(_xlfn.SWITCH(TRUE,COLUMN()-COLUMN($J$5)-$G143&lt;0,FALSE,MOD(COLUMN()-COLUMN($J$5)-$G143,$I143)=0,TRUE,FALSE),$J143*T$2,0)</f>
        <v>0</v>
      </c>
      <c r="U143" s="126">
        <f t="array" ref="U143">IF(_xlfn.SWITCH(TRUE,COLUMN()-COLUMN($J$5)-$G143&lt;0,FALSE,MOD(COLUMN()-COLUMN($J$5)-$G143,$I143)=0,TRUE,FALSE),$J143*U$2,0)</f>
        <v>0</v>
      </c>
      <c r="V143" s="126">
        <f t="array" ref="V143">IF(_xlfn.SWITCH(TRUE,COLUMN()-COLUMN($J$5)-$G143&lt;0,FALSE,MOD(COLUMN()-COLUMN($J$5)-$G143,$I143)=0,TRUE,FALSE),$J143*V$2,0)</f>
        <v>0</v>
      </c>
      <c r="W143" s="126">
        <f t="array" ref="W143">IF(_xlfn.SWITCH(TRUE,COLUMN()-COLUMN($J$5)-$G143&lt;0,FALSE,MOD(COLUMN()-COLUMN($J$5)-$G143,$I143)=0,TRUE,FALSE),$J143*W$2,0)</f>
        <v>0</v>
      </c>
      <c r="X143" s="126">
        <f t="array" ref="X143">IF(_xlfn.SWITCH(TRUE,COLUMN()-COLUMN($J$5)-$G143&lt;0,FALSE,MOD(COLUMN()-COLUMN($J$5)-$G143,$I143)=0,TRUE,FALSE),$J143*X$2,0)</f>
        <v>0</v>
      </c>
      <c r="Y143" s="126">
        <f t="array" ref="Y143">IF(_xlfn.SWITCH(TRUE,COLUMN()-COLUMN($J$5)-$G143&lt;0,FALSE,MOD(COLUMN()-COLUMN($J$5)-$G143,$I143)=0,TRUE,FALSE),$J143*Y$2,0)</f>
        <v>0</v>
      </c>
      <c r="Z143" s="126">
        <f t="array" ref="Z143">IF(_xlfn.SWITCH(TRUE,COLUMN()-COLUMN($J$5)-$G143&lt;0,FALSE,MOD(COLUMN()-COLUMN($J$5)-$G143,$I143)=0,TRUE,FALSE),$J143*Z$2,0)</f>
        <v>0</v>
      </c>
      <c r="AA143" s="126">
        <f t="array" ref="AA143">IF(_xlfn.SWITCH(TRUE,COLUMN()-COLUMN($J$5)-$G143&lt;0,FALSE,MOD(COLUMN()-COLUMN($J$5)-$G143,$I143)=0,TRUE,FALSE),$J143*AA$2,0)</f>
        <v>0</v>
      </c>
      <c r="AB143" s="126">
        <f t="array" ref="AB143">IF(_xlfn.SWITCH(TRUE,COLUMN()-COLUMN($J$5)-$G143&lt;0,FALSE,MOD(COLUMN()-COLUMN($J$5)-$G143,$I143)=0,TRUE,FALSE),$J143*AB$2,0)</f>
        <v>0</v>
      </c>
      <c r="AC143" s="126">
        <f t="array" ref="AC143">IF(_xlfn.SWITCH(TRUE,COLUMN()-COLUMN($J$5)-$G143&lt;0,FALSE,MOD(COLUMN()-COLUMN($J$5)-$G143,$I143)=0,TRUE,FALSE),$J143*AC$2,0)</f>
        <v>0</v>
      </c>
      <c r="AD143" s="126">
        <f t="array" ref="AD143">IF(_xlfn.SWITCH(TRUE,COLUMN()-COLUMN($J$5)-$G143&lt;0,FALSE,MOD(COLUMN()-COLUMN($J$5)-$G143,$I143)=0,TRUE,FALSE),$J143*AD$2,0)</f>
        <v>0</v>
      </c>
      <c r="AE143" s="127">
        <f t="shared" si="8"/>
        <v>1295836.5602525403</v>
      </c>
    </row>
    <row r="144" spans="1:31" s="128" customFormat="1" ht="27" customHeight="1" outlineLevel="2">
      <c r="A144" s="122" t="s">
        <v>903</v>
      </c>
      <c r="B144" s="141" t="s">
        <v>1060</v>
      </c>
      <c r="C144" s="252" t="s">
        <v>1106</v>
      </c>
      <c r="D144" s="252" t="s">
        <v>1091</v>
      </c>
      <c r="E144" s="125" t="s">
        <v>1092</v>
      </c>
      <c r="F144" s="125" t="s">
        <v>984</v>
      </c>
      <c r="G144" s="122">
        <f t="shared" si="9"/>
        <v>6</v>
      </c>
      <c r="H144" s="125">
        <v>2030</v>
      </c>
      <c r="I144" s="125">
        <v>25</v>
      </c>
      <c r="J144" s="415">
        <f>Costs!P143</f>
        <v>101250</v>
      </c>
      <c r="K144" s="419">
        <f t="array" ref="K144">IF(_xlfn.SWITCH(TRUE,COLUMN()-COLUMN($J$5)-$G144&lt;0,FALSE,MOD(COLUMN()-COLUMN($J$5)-$G144,$I144)=0,TRUE,FALSE),$J144*K$2,0)</f>
        <v>0</v>
      </c>
      <c r="L144" s="126">
        <f t="array" ref="L144">IF(_xlfn.SWITCH(TRUE,COLUMN()-COLUMN($J$5)-$G144&lt;0,FALSE,MOD(COLUMN()-COLUMN($J$5)-$G144,$I144)=0,TRUE,FALSE),$J144*L$2,0)</f>
        <v>0</v>
      </c>
      <c r="M144" s="126">
        <f t="array" ref="M144">IF(_xlfn.SWITCH(TRUE,COLUMN()-COLUMN($J$5)-$G144&lt;0,FALSE,MOD(COLUMN()-COLUMN($J$5)-$G144,$I144)=0,TRUE,FALSE),$J144*M$2,0)</f>
        <v>0</v>
      </c>
      <c r="N144" s="126">
        <f t="array" ref="N144">IF(_xlfn.SWITCH(TRUE,COLUMN()-COLUMN($J$5)-$G144&lt;0,FALSE,MOD(COLUMN()-COLUMN($J$5)-$G144,$I144)=0,TRUE,FALSE),$J144*N$2,0)</f>
        <v>0</v>
      </c>
      <c r="O144" s="126">
        <f t="array" ref="O144">IF(_xlfn.SWITCH(TRUE,COLUMN()-COLUMN($J$5)-$G144&lt;0,FALSE,MOD(COLUMN()-COLUMN($J$5)-$G144,$I144)=0,TRUE,FALSE),$J144*O$2,0)</f>
        <v>0</v>
      </c>
      <c r="P144" s="126">
        <f t="array" ref="P144">IF(_xlfn.SWITCH(TRUE,COLUMN()-COLUMN($J$5)-$G144&lt;0,FALSE,MOD(COLUMN()-COLUMN($J$5)-$G144,$I144)=0,TRUE,FALSE),$J144*P$2,0)</f>
        <v>121484.67752367564</v>
      </c>
      <c r="Q144" s="126">
        <f t="array" ref="Q144">IF(_xlfn.SWITCH(TRUE,COLUMN()-COLUMN($J$5)-$G144&lt;0,FALSE,MOD(COLUMN()-COLUMN($J$5)-$G144,$I144)=0,TRUE,FALSE),$J144*Q$2,0)</f>
        <v>0</v>
      </c>
      <c r="R144" s="126">
        <f t="array" ref="R144">IF(_xlfn.SWITCH(TRUE,COLUMN()-COLUMN($J$5)-$G144&lt;0,FALSE,MOD(COLUMN()-COLUMN($J$5)-$G144,$I144)=0,TRUE,FALSE),$J144*R$2,0)</f>
        <v>0</v>
      </c>
      <c r="S144" s="126">
        <f t="array" ref="S144">IF(_xlfn.SWITCH(TRUE,COLUMN()-COLUMN($J$5)-$G144&lt;0,FALSE,MOD(COLUMN()-COLUMN($J$5)-$G144,$I144)=0,TRUE,FALSE),$J144*S$2,0)</f>
        <v>0</v>
      </c>
      <c r="T144" s="126">
        <f t="array" ref="T144">IF(_xlfn.SWITCH(TRUE,COLUMN()-COLUMN($J$5)-$G144&lt;0,FALSE,MOD(COLUMN()-COLUMN($J$5)-$G144,$I144)=0,TRUE,FALSE),$J144*T$2,0)</f>
        <v>0</v>
      </c>
      <c r="U144" s="126">
        <f t="array" ref="U144">IF(_xlfn.SWITCH(TRUE,COLUMN()-COLUMN($J$5)-$G144&lt;0,FALSE,MOD(COLUMN()-COLUMN($J$5)-$G144,$I144)=0,TRUE,FALSE),$J144*U$2,0)</f>
        <v>0</v>
      </c>
      <c r="V144" s="126">
        <f t="array" ref="V144">IF(_xlfn.SWITCH(TRUE,COLUMN()-COLUMN($J$5)-$G144&lt;0,FALSE,MOD(COLUMN()-COLUMN($J$5)-$G144,$I144)=0,TRUE,FALSE),$J144*V$2,0)</f>
        <v>0</v>
      </c>
      <c r="W144" s="126">
        <f t="array" ref="W144">IF(_xlfn.SWITCH(TRUE,COLUMN()-COLUMN($J$5)-$G144&lt;0,FALSE,MOD(COLUMN()-COLUMN($J$5)-$G144,$I144)=0,TRUE,FALSE),$J144*W$2,0)</f>
        <v>0</v>
      </c>
      <c r="X144" s="126">
        <f t="array" ref="X144">IF(_xlfn.SWITCH(TRUE,COLUMN()-COLUMN($J$5)-$G144&lt;0,FALSE,MOD(COLUMN()-COLUMN($J$5)-$G144,$I144)=0,TRUE,FALSE),$J144*X$2,0)</f>
        <v>0</v>
      </c>
      <c r="Y144" s="126">
        <f t="array" ref="Y144">IF(_xlfn.SWITCH(TRUE,COLUMN()-COLUMN($J$5)-$G144&lt;0,FALSE,MOD(COLUMN()-COLUMN($J$5)-$G144,$I144)=0,TRUE,FALSE),$J144*Y$2,0)</f>
        <v>0</v>
      </c>
      <c r="Z144" s="126">
        <f t="array" ref="Z144">IF(_xlfn.SWITCH(TRUE,COLUMN()-COLUMN($J$5)-$G144&lt;0,FALSE,MOD(COLUMN()-COLUMN($J$5)-$G144,$I144)=0,TRUE,FALSE),$J144*Z$2,0)</f>
        <v>0</v>
      </c>
      <c r="AA144" s="126">
        <f t="array" ref="AA144">IF(_xlfn.SWITCH(TRUE,COLUMN()-COLUMN($J$5)-$G144&lt;0,FALSE,MOD(COLUMN()-COLUMN($J$5)-$G144,$I144)=0,TRUE,FALSE),$J144*AA$2,0)</f>
        <v>0</v>
      </c>
      <c r="AB144" s="126">
        <f t="array" ref="AB144">IF(_xlfn.SWITCH(TRUE,COLUMN()-COLUMN($J$5)-$G144&lt;0,FALSE,MOD(COLUMN()-COLUMN($J$5)-$G144,$I144)=0,TRUE,FALSE),$J144*AB$2,0)</f>
        <v>0</v>
      </c>
      <c r="AC144" s="126">
        <f t="array" ref="AC144">IF(_xlfn.SWITCH(TRUE,COLUMN()-COLUMN($J$5)-$G144&lt;0,FALSE,MOD(COLUMN()-COLUMN($J$5)-$G144,$I144)=0,TRUE,FALSE),$J144*AC$2,0)</f>
        <v>0</v>
      </c>
      <c r="AD144" s="126">
        <f t="array" ref="AD144">IF(_xlfn.SWITCH(TRUE,COLUMN()-COLUMN($J$5)-$G144&lt;0,FALSE,MOD(COLUMN()-COLUMN($J$5)-$G144,$I144)=0,TRUE,FALSE),$J144*AD$2,0)</f>
        <v>0</v>
      </c>
      <c r="AE144" s="127">
        <f t="shared" si="8"/>
        <v>121484.67752367564</v>
      </c>
    </row>
    <row r="145" spans="1:31" s="128" customFormat="1" ht="27" customHeight="1" outlineLevel="2">
      <c r="A145" s="122" t="s">
        <v>903</v>
      </c>
      <c r="B145" s="141" t="s">
        <v>1061</v>
      </c>
      <c r="C145" s="252" t="s">
        <v>1106</v>
      </c>
      <c r="D145" s="252" t="s">
        <v>1091</v>
      </c>
      <c r="E145" s="125" t="s">
        <v>1092</v>
      </c>
      <c r="F145" s="125" t="s">
        <v>984</v>
      </c>
      <c r="G145" s="122">
        <f t="shared" si="9"/>
        <v>6</v>
      </c>
      <c r="H145" s="125">
        <v>2030</v>
      </c>
      <c r="I145" s="125">
        <v>25</v>
      </c>
      <c r="J145" s="415">
        <f>Costs!P144</f>
        <v>27000</v>
      </c>
      <c r="K145" s="419">
        <f t="array" ref="K145">IF(_xlfn.SWITCH(TRUE,COLUMN()-COLUMN($J$5)-$G145&lt;0,FALSE,MOD(COLUMN()-COLUMN($J$5)-$G145,$I145)=0,TRUE,FALSE),$J145*K$2,0)</f>
        <v>0</v>
      </c>
      <c r="L145" s="126">
        <f t="array" ref="L145">IF(_xlfn.SWITCH(TRUE,COLUMN()-COLUMN($J$5)-$G145&lt;0,FALSE,MOD(COLUMN()-COLUMN($J$5)-$G145,$I145)=0,TRUE,FALSE),$J145*L$2,0)</f>
        <v>0</v>
      </c>
      <c r="M145" s="126">
        <f t="array" ref="M145">IF(_xlfn.SWITCH(TRUE,COLUMN()-COLUMN($J$5)-$G145&lt;0,FALSE,MOD(COLUMN()-COLUMN($J$5)-$G145,$I145)=0,TRUE,FALSE),$J145*M$2,0)</f>
        <v>0</v>
      </c>
      <c r="N145" s="126">
        <f t="array" ref="N145">IF(_xlfn.SWITCH(TRUE,COLUMN()-COLUMN($J$5)-$G145&lt;0,FALSE,MOD(COLUMN()-COLUMN($J$5)-$G145,$I145)=0,TRUE,FALSE),$J145*N$2,0)</f>
        <v>0</v>
      </c>
      <c r="O145" s="126">
        <f t="array" ref="O145">IF(_xlfn.SWITCH(TRUE,COLUMN()-COLUMN($J$5)-$G145&lt;0,FALSE,MOD(COLUMN()-COLUMN($J$5)-$G145,$I145)=0,TRUE,FALSE),$J145*O$2,0)</f>
        <v>0</v>
      </c>
      <c r="P145" s="126">
        <f t="array" ref="P145">IF(_xlfn.SWITCH(TRUE,COLUMN()-COLUMN($J$5)-$G145&lt;0,FALSE,MOD(COLUMN()-COLUMN($J$5)-$G145,$I145)=0,TRUE,FALSE),$J145*P$2,0)</f>
        <v>32395.914006313506</v>
      </c>
      <c r="Q145" s="126">
        <f t="array" ref="Q145">IF(_xlfn.SWITCH(TRUE,COLUMN()-COLUMN($J$5)-$G145&lt;0,FALSE,MOD(COLUMN()-COLUMN($J$5)-$G145,$I145)=0,TRUE,FALSE),$J145*Q$2,0)</f>
        <v>0</v>
      </c>
      <c r="R145" s="126">
        <f t="array" ref="R145">IF(_xlfn.SWITCH(TRUE,COLUMN()-COLUMN($J$5)-$G145&lt;0,FALSE,MOD(COLUMN()-COLUMN($J$5)-$G145,$I145)=0,TRUE,FALSE),$J145*R$2,0)</f>
        <v>0</v>
      </c>
      <c r="S145" s="126">
        <f t="array" ref="S145">IF(_xlfn.SWITCH(TRUE,COLUMN()-COLUMN($J$5)-$G145&lt;0,FALSE,MOD(COLUMN()-COLUMN($J$5)-$G145,$I145)=0,TRUE,FALSE),$J145*S$2,0)</f>
        <v>0</v>
      </c>
      <c r="T145" s="126">
        <f t="array" ref="T145">IF(_xlfn.SWITCH(TRUE,COLUMN()-COLUMN($J$5)-$G145&lt;0,FALSE,MOD(COLUMN()-COLUMN($J$5)-$G145,$I145)=0,TRUE,FALSE),$J145*T$2,0)</f>
        <v>0</v>
      </c>
      <c r="U145" s="126">
        <f t="array" ref="U145">IF(_xlfn.SWITCH(TRUE,COLUMN()-COLUMN($J$5)-$G145&lt;0,FALSE,MOD(COLUMN()-COLUMN($J$5)-$G145,$I145)=0,TRUE,FALSE),$J145*U$2,0)</f>
        <v>0</v>
      </c>
      <c r="V145" s="126">
        <f t="array" ref="V145">IF(_xlfn.SWITCH(TRUE,COLUMN()-COLUMN($J$5)-$G145&lt;0,FALSE,MOD(COLUMN()-COLUMN($J$5)-$G145,$I145)=0,TRUE,FALSE),$J145*V$2,0)</f>
        <v>0</v>
      </c>
      <c r="W145" s="126">
        <f t="array" ref="W145">IF(_xlfn.SWITCH(TRUE,COLUMN()-COLUMN($J$5)-$G145&lt;0,FALSE,MOD(COLUMN()-COLUMN($J$5)-$G145,$I145)=0,TRUE,FALSE),$J145*W$2,0)</f>
        <v>0</v>
      </c>
      <c r="X145" s="126">
        <f t="array" ref="X145">IF(_xlfn.SWITCH(TRUE,COLUMN()-COLUMN($J$5)-$G145&lt;0,FALSE,MOD(COLUMN()-COLUMN($J$5)-$G145,$I145)=0,TRUE,FALSE),$J145*X$2,0)</f>
        <v>0</v>
      </c>
      <c r="Y145" s="126">
        <f t="array" ref="Y145">IF(_xlfn.SWITCH(TRUE,COLUMN()-COLUMN($J$5)-$G145&lt;0,FALSE,MOD(COLUMN()-COLUMN($J$5)-$G145,$I145)=0,TRUE,FALSE),$J145*Y$2,0)</f>
        <v>0</v>
      </c>
      <c r="Z145" s="126">
        <f t="array" ref="Z145">IF(_xlfn.SWITCH(TRUE,COLUMN()-COLUMN($J$5)-$G145&lt;0,FALSE,MOD(COLUMN()-COLUMN($J$5)-$G145,$I145)=0,TRUE,FALSE),$J145*Z$2,0)</f>
        <v>0</v>
      </c>
      <c r="AA145" s="126">
        <f t="array" ref="AA145">IF(_xlfn.SWITCH(TRUE,COLUMN()-COLUMN($J$5)-$G145&lt;0,FALSE,MOD(COLUMN()-COLUMN($J$5)-$G145,$I145)=0,TRUE,FALSE),$J145*AA$2,0)</f>
        <v>0</v>
      </c>
      <c r="AB145" s="126">
        <f t="array" ref="AB145">IF(_xlfn.SWITCH(TRUE,COLUMN()-COLUMN($J$5)-$G145&lt;0,FALSE,MOD(COLUMN()-COLUMN($J$5)-$G145,$I145)=0,TRUE,FALSE),$J145*AB$2,0)</f>
        <v>0</v>
      </c>
      <c r="AC145" s="126">
        <f t="array" ref="AC145">IF(_xlfn.SWITCH(TRUE,COLUMN()-COLUMN($J$5)-$G145&lt;0,FALSE,MOD(COLUMN()-COLUMN($J$5)-$G145,$I145)=0,TRUE,FALSE),$J145*AC$2,0)</f>
        <v>0</v>
      </c>
      <c r="AD145" s="126">
        <f t="array" ref="AD145">IF(_xlfn.SWITCH(TRUE,COLUMN()-COLUMN($J$5)-$G145&lt;0,FALSE,MOD(COLUMN()-COLUMN($J$5)-$G145,$I145)=0,TRUE,FALSE),$J145*AD$2,0)</f>
        <v>0</v>
      </c>
      <c r="AE145" s="127">
        <f t="shared" si="8"/>
        <v>32395.914006313506</v>
      </c>
    </row>
    <row r="146" spans="1:31" s="128" customFormat="1" ht="36" customHeight="1" outlineLevel="2">
      <c r="A146" s="122" t="s">
        <v>903</v>
      </c>
      <c r="B146" s="141" t="s">
        <v>1283</v>
      </c>
      <c r="C146" s="252"/>
      <c r="D146" s="252" t="s">
        <v>1091</v>
      </c>
      <c r="E146" s="125" t="s">
        <v>1092</v>
      </c>
      <c r="F146" s="125" t="s">
        <v>983</v>
      </c>
      <c r="G146" s="122">
        <f t="shared" si="9"/>
        <v>2</v>
      </c>
      <c r="H146" s="125">
        <v>2026</v>
      </c>
      <c r="I146" s="125">
        <v>5</v>
      </c>
      <c r="J146" s="415">
        <f>Costs!P145</f>
        <v>67500</v>
      </c>
      <c r="K146" s="419">
        <f t="array" ref="K146">IF(_xlfn.SWITCH(TRUE,COLUMN()-COLUMN($J$5)-$G146&lt;0,FALSE,MOD(COLUMN()-COLUMN($J$5)-$G146,$I146)=0,TRUE,FALSE),$J146*K$2,0)</f>
        <v>0</v>
      </c>
      <c r="L146" s="126">
        <f t="array" ref="L146">IF(_xlfn.SWITCH(TRUE,COLUMN()-COLUMN($J$5)-$G146&lt;0,FALSE,MOD(COLUMN()-COLUMN($J$5)-$G146,$I146)=0,TRUE,FALSE),$J146*L$2,0)</f>
        <v>71958.375</v>
      </c>
      <c r="M146" s="126">
        <f t="array" ref="M146">IF(_xlfn.SWITCH(TRUE,COLUMN()-COLUMN($J$5)-$G146&lt;0,FALSE,MOD(COLUMN()-COLUMN($J$5)-$G146,$I146)=0,TRUE,FALSE),$J146*M$2,0)</f>
        <v>0</v>
      </c>
      <c r="N146" s="126">
        <f t="array" ref="N146">IF(_xlfn.SWITCH(TRUE,COLUMN()-COLUMN($J$5)-$G146&lt;0,FALSE,MOD(COLUMN()-COLUMN($J$5)-$G146,$I146)=0,TRUE,FALSE),$J146*N$2,0)</f>
        <v>0</v>
      </c>
      <c r="O146" s="126">
        <f t="array" ref="O146">IF(_xlfn.SWITCH(TRUE,COLUMN()-COLUMN($J$5)-$G146&lt;0,FALSE,MOD(COLUMN()-COLUMN($J$5)-$G146,$I146)=0,TRUE,FALSE),$J146*O$2,0)</f>
        <v>0</v>
      </c>
      <c r="P146" s="126">
        <f t="array" ref="P146">IF(_xlfn.SWITCH(TRUE,COLUMN()-COLUMN($J$5)-$G146&lt;0,FALSE,MOD(COLUMN()-COLUMN($J$5)-$G146,$I146)=0,TRUE,FALSE),$J146*P$2,0)</f>
        <v>0</v>
      </c>
      <c r="Q146" s="126">
        <f t="array" ref="Q146">IF(_xlfn.SWITCH(TRUE,COLUMN()-COLUMN($J$5)-$G146&lt;0,FALSE,MOD(COLUMN()-COLUMN($J$5)-$G146,$I146)=0,TRUE,FALSE),$J146*Q$2,0)</f>
        <v>83419.478566257283</v>
      </c>
      <c r="R146" s="126">
        <f t="array" ref="R146">IF(_xlfn.SWITCH(TRUE,COLUMN()-COLUMN($J$5)-$G146&lt;0,FALSE,MOD(COLUMN()-COLUMN($J$5)-$G146,$I146)=0,TRUE,FALSE),$J146*R$2,0)</f>
        <v>0</v>
      </c>
      <c r="S146" s="126">
        <f t="array" ref="S146">IF(_xlfn.SWITCH(TRUE,COLUMN()-COLUMN($J$5)-$G146&lt;0,FALSE,MOD(COLUMN()-COLUMN($J$5)-$G146,$I146)=0,TRUE,FALSE),$J146*S$2,0)</f>
        <v>0</v>
      </c>
      <c r="T146" s="126">
        <f t="array" ref="T146">IF(_xlfn.SWITCH(TRUE,COLUMN()-COLUMN($J$5)-$G146&lt;0,FALSE,MOD(COLUMN()-COLUMN($J$5)-$G146,$I146)=0,TRUE,FALSE),$J146*T$2,0)</f>
        <v>0</v>
      </c>
      <c r="U146" s="126">
        <f t="array" ref="U146">IF(_xlfn.SWITCH(TRUE,COLUMN()-COLUMN($J$5)-$G146&lt;0,FALSE,MOD(COLUMN()-COLUMN($J$5)-$G146,$I146)=0,TRUE,FALSE),$J146*U$2,0)</f>
        <v>0</v>
      </c>
      <c r="V146" s="126">
        <f t="array" ref="V146">IF(_xlfn.SWITCH(TRUE,COLUMN()-COLUMN($J$5)-$G146&lt;0,FALSE,MOD(COLUMN()-COLUMN($J$5)-$G146,$I146)=0,TRUE,FALSE),$J146*V$2,0)</f>
        <v>96706.038793486601</v>
      </c>
      <c r="W146" s="126">
        <f t="array" ref="W146">IF(_xlfn.SWITCH(TRUE,COLUMN()-COLUMN($J$5)-$G146&lt;0,FALSE,MOD(COLUMN()-COLUMN($J$5)-$G146,$I146)=0,TRUE,FALSE),$J146*W$2,0)</f>
        <v>0</v>
      </c>
      <c r="X146" s="126">
        <f t="array" ref="X146">IF(_xlfn.SWITCH(TRUE,COLUMN()-COLUMN($J$5)-$G146&lt;0,FALSE,MOD(COLUMN()-COLUMN($J$5)-$G146,$I146)=0,TRUE,FALSE),$J146*X$2,0)</f>
        <v>0</v>
      </c>
      <c r="Y146" s="126">
        <f t="array" ref="Y146">IF(_xlfn.SWITCH(TRUE,COLUMN()-COLUMN($J$5)-$G146&lt;0,FALSE,MOD(COLUMN()-COLUMN($J$5)-$G146,$I146)=0,TRUE,FALSE),$J146*Y$2,0)</f>
        <v>0</v>
      </c>
      <c r="Z146" s="126">
        <f t="array" ref="Z146">IF(_xlfn.SWITCH(TRUE,COLUMN()-COLUMN($J$5)-$G146&lt;0,FALSE,MOD(COLUMN()-COLUMN($J$5)-$G146,$I146)=0,TRUE,FALSE),$J146*Z$2,0)</f>
        <v>0</v>
      </c>
      <c r="AA146" s="126">
        <f t="array" ref="AA146">IF(_xlfn.SWITCH(TRUE,COLUMN()-COLUMN($J$5)-$G146&lt;0,FALSE,MOD(COLUMN()-COLUMN($J$5)-$G146,$I146)=0,TRUE,FALSE),$J146*AA$2,0)</f>
        <v>112108.80360153908</v>
      </c>
      <c r="AB146" s="126">
        <f t="array" ref="AB146">IF(_xlfn.SWITCH(TRUE,COLUMN()-COLUMN($J$5)-$G146&lt;0,FALSE,MOD(COLUMN()-COLUMN($J$5)-$G146,$I146)=0,TRUE,FALSE),$J146*AB$2,0)</f>
        <v>0</v>
      </c>
      <c r="AC146" s="126">
        <f t="array" ref="AC146">IF(_xlfn.SWITCH(TRUE,COLUMN()-COLUMN($J$5)-$G146&lt;0,FALSE,MOD(COLUMN()-COLUMN($J$5)-$G146,$I146)=0,TRUE,FALSE),$J146*AC$2,0)</f>
        <v>0</v>
      </c>
      <c r="AD146" s="126">
        <f t="array" ref="AD146">IF(_xlfn.SWITCH(TRUE,COLUMN()-COLUMN($J$5)-$G146&lt;0,FALSE,MOD(COLUMN()-COLUMN($J$5)-$G146,$I146)=0,TRUE,FALSE),$J146*AD$2,0)</f>
        <v>0</v>
      </c>
      <c r="AE146" s="127">
        <f t="shared" si="8"/>
        <v>364192.69596128294</v>
      </c>
    </row>
    <row r="147" spans="1:31" s="128" customFormat="1" ht="39.950000000000003" customHeight="1" outlineLevel="2">
      <c r="A147" s="122" t="s">
        <v>903</v>
      </c>
      <c r="B147" s="141" t="s">
        <v>1062</v>
      </c>
      <c r="C147" s="252" t="s">
        <v>1106</v>
      </c>
      <c r="D147" s="252" t="s">
        <v>1091</v>
      </c>
      <c r="E147" s="125" t="s">
        <v>1093</v>
      </c>
      <c r="F147" s="125" t="s">
        <v>985</v>
      </c>
      <c r="G147" s="122">
        <f t="shared" si="9"/>
        <v>16</v>
      </c>
      <c r="H147" s="125">
        <v>2040</v>
      </c>
      <c r="I147" s="125">
        <v>40</v>
      </c>
      <c r="J147" s="415">
        <f>Costs!P146</f>
        <v>1080000</v>
      </c>
      <c r="K147" s="419">
        <f t="array" ref="K147">IF(_xlfn.SWITCH(TRUE,COLUMN()-COLUMN($J$5)-$G147&lt;0,FALSE,MOD(COLUMN()-COLUMN($J$5)-$G147,$I147)=0,TRUE,FALSE),$J147*K$2,0)</f>
        <v>0</v>
      </c>
      <c r="L147" s="126">
        <f t="array" ref="L147">IF(_xlfn.SWITCH(TRUE,COLUMN()-COLUMN($J$5)-$G147&lt;0,FALSE,MOD(COLUMN()-COLUMN($J$5)-$G147,$I147)=0,TRUE,FALSE),$J147*L$2,0)</f>
        <v>0</v>
      </c>
      <c r="M147" s="126">
        <f t="array" ref="M147">IF(_xlfn.SWITCH(TRUE,COLUMN()-COLUMN($J$5)-$G147&lt;0,FALSE,MOD(COLUMN()-COLUMN($J$5)-$G147,$I147)=0,TRUE,FALSE),$J147*M$2,0)</f>
        <v>0</v>
      </c>
      <c r="N147" s="126">
        <f t="array" ref="N147">IF(_xlfn.SWITCH(TRUE,COLUMN()-COLUMN($J$5)-$G147&lt;0,FALSE,MOD(COLUMN()-COLUMN($J$5)-$G147,$I147)=0,TRUE,FALSE),$J147*N$2,0)</f>
        <v>0</v>
      </c>
      <c r="O147" s="126">
        <f t="array" ref="O147">IF(_xlfn.SWITCH(TRUE,COLUMN()-COLUMN($J$5)-$G147&lt;0,FALSE,MOD(COLUMN()-COLUMN($J$5)-$G147,$I147)=0,TRUE,FALSE),$J147*O$2,0)</f>
        <v>0</v>
      </c>
      <c r="P147" s="126">
        <f t="array" ref="P147">IF(_xlfn.SWITCH(TRUE,COLUMN()-COLUMN($J$5)-$G147&lt;0,FALSE,MOD(COLUMN()-COLUMN($J$5)-$G147,$I147)=0,TRUE,FALSE),$J147*P$2,0)</f>
        <v>0</v>
      </c>
      <c r="Q147" s="126">
        <f t="array" ref="Q147">IF(_xlfn.SWITCH(TRUE,COLUMN()-COLUMN($J$5)-$G147&lt;0,FALSE,MOD(COLUMN()-COLUMN($J$5)-$G147,$I147)=0,TRUE,FALSE),$J147*Q$2,0)</f>
        <v>0</v>
      </c>
      <c r="R147" s="126">
        <f t="array" ref="R147">IF(_xlfn.SWITCH(TRUE,COLUMN()-COLUMN($J$5)-$G147&lt;0,FALSE,MOD(COLUMN()-COLUMN($J$5)-$G147,$I147)=0,TRUE,FALSE),$J147*R$2,0)</f>
        <v>0</v>
      </c>
      <c r="S147" s="126">
        <f t="array" ref="S147">IF(_xlfn.SWITCH(TRUE,COLUMN()-COLUMN($J$5)-$G147&lt;0,FALSE,MOD(COLUMN()-COLUMN($J$5)-$G147,$I147)=0,TRUE,FALSE),$J147*S$2,0)</f>
        <v>0</v>
      </c>
      <c r="T147" s="126">
        <f t="array" ref="T147">IF(_xlfn.SWITCH(TRUE,COLUMN()-COLUMN($J$5)-$G147&lt;0,FALSE,MOD(COLUMN()-COLUMN($J$5)-$G147,$I147)=0,TRUE,FALSE),$J147*T$2,0)</f>
        <v>0</v>
      </c>
      <c r="U147" s="126">
        <f t="array" ref="U147">IF(_xlfn.SWITCH(TRUE,COLUMN()-COLUMN($J$5)-$G147&lt;0,FALSE,MOD(COLUMN()-COLUMN($J$5)-$G147,$I147)=0,TRUE,FALSE),$J147*U$2,0)</f>
        <v>0</v>
      </c>
      <c r="V147" s="126">
        <f t="array" ref="V147">IF(_xlfn.SWITCH(TRUE,COLUMN()-COLUMN($J$5)-$G147&lt;0,FALSE,MOD(COLUMN()-COLUMN($J$5)-$G147,$I147)=0,TRUE,FALSE),$J147*V$2,0)</f>
        <v>0</v>
      </c>
      <c r="W147" s="126">
        <f t="array" ref="W147">IF(_xlfn.SWITCH(TRUE,COLUMN()-COLUMN($J$5)-$G147&lt;0,FALSE,MOD(COLUMN()-COLUMN($J$5)-$G147,$I147)=0,TRUE,FALSE),$J147*W$2,0)</f>
        <v>0</v>
      </c>
      <c r="X147" s="126">
        <f t="array" ref="X147">IF(_xlfn.SWITCH(TRUE,COLUMN()-COLUMN($J$5)-$G147&lt;0,FALSE,MOD(COLUMN()-COLUMN($J$5)-$G147,$I147)=0,TRUE,FALSE),$J147*X$2,0)</f>
        <v>0</v>
      </c>
      <c r="Y147" s="126">
        <f t="array" ref="Y147">IF(_xlfn.SWITCH(TRUE,COLUMN()-COLUMN($J$5)-$G147&lt;0,FALSE,MOD(COLUMN()-COLUMN($J$5)-$G147,$I147)=0,TRUE,FALSE),$J147*Y$2,0)</f>
        <v>0</v>
      </c>
      <c r="Z147" s="126">
        <f t="array" ref="Z147">IF(_xlfn.SWITCH(TRUE,COLUMN()-COLUMN($J$5)-$G147&lt;0,FALSE,MOD(COLUMN()-COLUMN($J$5)-$G147,$I147)=0,TRUE,FALSE),$J147*Z$2,0)</f>
        <v>1741495.9782763352</v>
      </c>
      <c r="AA147" s="126">
        <f t="array" ref="AA147">IF(_xlfn.SWITCH(TRUE,COLUMN()-COLUMN($J$5)-$G147&lt;0,FALSE,MOD(COLUMN()-COLUMN($J$5)-$G147,$I147)=0,TRUE,FALSE),$J147*AA$2,0)</f>
        <v>0</v>
      </c>
      <c r="AB147" s="126">
        <f t="array" ref="AB147">IF(_xlfn.SWITCH(TRUE,COLUMN()-COLUMN($J$5)-$G147&lt;0,FALSE,MOD(COLUMN()-COLUMN($J$5)-$G147,$I147)=0,TRUE,FALSE),$J147*AB$2,0)</f>
        <v>0</v>
      </c>
      <c r="AC147" s="126">
        <f t="array" ref="AC147">IF(_xlfn.SWITCH(TRUE,COLUMN()-COLUMN($J$5)-$G147&lt;0,FALSE,MOD(COLUMN()-COLUMN($J$5)-$G147,$I147)=0,TRUE,FALSE),$J147*AC$2,0)</f>
        <v>0</v>
      </c>
      <c r="AD147" s="126">
        <f t="array" ref="AD147">IF(_xlfn.SWITCH(TRUE,COLUMN()-COLUMN($J$5)-$G147&lt;0,FALSE,MOD(COLUMN()-COLUMN($J$5)-$G147,$I147)=0,TRUE,FALSE),$J147*AD$2,0)</f>
        <v>0</v>
      </c>
      <c r="AE147" s="127">
        <f t="shared" si="8"/>
        <v>1741495.9782763352</v>
      </c>
    </row>
    <row r="148" spans="1:31" s="128" customFormat="1" ht="39.950000000000003" customHeight="1" outlineLevel="2">
      <c r="A148" s="122" t="s">
        <v>903</v>
      </c>
      <c r="B148" s="141" t="s">
        <v>1063</v>
      </c>
      <c r="C148" s="252" t="s">
        <v>1106</v>
      </c>
      <c r="D148" s="252" t="s">
        <v>1091</v>
      </c>
      <c r="E148" s="125" t="s">
        <v>1093</v>
      </c>
      <c r="F148" s="125" t="s">
        <v>983</v>
      </c>
      <c r="G148" s="122">
        <f t="shared" si="9"/>
        <v>3</v>
      </c>
      <c r="H148" s="125">
        <v>2027</v>
      </c>
      <c r="I148" s="125">
        <v>25</v>
      </c>
      <c r="J148" s="415">
        <f>Costs!P147</f>
        <v>168750</v>
      </c>
      <c r="K148" s="419">
        <f t="array" ref="K148">IF(_xlfn.SWITCH(TRUE,COLUMN()-COLUMN($J$5)-$G148&lt;0,FALSE,MOD(COLUMN()-COLUMN($J$5)-$G148,$I148)=0,TRUE,FALSE),$J148*K$2,0)</f>
        <v>0</v>
      </c>
      <c r="L148" s="126">
        <f t="array" ref="L148">IF(_xlfn.SWITCH(TRUE,COLUMN()-COLUMN($J$5)-$G148&lt;0,FALSE,MOD(COLUMN()-COLUMN($J$5)-$G148,$I148)=0,TRUE,FALSE),$J148*L$2,0)</f>
        <v>0</v>
      </c>
      <c r="M148" s="126">
        <f t="array" ref="M148">IF(_xlfn.SWITCH(TRUE,COLUMN()-COLUMN($J$5)-$G148&lt;0,FALSE,MOD(COLUMN()-COLUMN($J$5)-$G148,$I148)=0,TRUE,FALSE),$J148*M$2,0)</f>
        <v>185292.81562500002</v>
      </c>
      <c r="N148" s="126">
        <f t="array" ref="N148">IF(_xlfn.SWITCH(TRUE,COLUMN()-COLUMN($J$5)-$G148&lt;0,FALSE,MOD(COLUMN()-COLUMN($J$5)-$G148,$I148)=0,TRUE,FALSE),$J148*N$2,0)</f>
        <v>0</v>
      </c>
      <c r="O148" s="126">
        <f t="array" ref="O148">IF(_xlfn.SWITCH(TRUE,COLUMN()-COLUMN($J$5)-$G148&lt;0,FALSE,MOD(COLUMN()-COLUMN($J$5)-$G148,$I148)=0,TRUE,FALSE),$J148*O$2,0)</f>
        <v>0</v>
      </c>
      <c r="P148" s="126">
        <f t="array" ref="P148">IF(_xlfn.SWITCH(TRUE,COLUMN()-COLUMN($J$5)-$G148&lt;0,FALSE,MOD(COLUMN()-COLUMN($J$5)-$G148,$I148)=0,TRUE,FALSE),$J148*P$2,0)</f>
        <v>0</v>
      </c>
      <c r="Q148" s="126">
        <f t="array" ref="Q148">IF(_xlfn.SWITCH(TRUE,COLUMN()-COLUMN($J$5)-$G148&lt;0,FALSE,MOD(COLUMN()-COLUMN($J$5)-$G148,$I148)=0,TRUE,FALSE),$J148*Q$2,0)</f>
        <v>0</v>
      </c>
      <c r="R148" s="126">
        <f t="array" ref="R148">IF(_xlfn.SWITCH(TRUE,COLUMN()-COLUMN($J$5)-$G148&lt;0,FALSE,MOD(COLUMN()-COLUMN($J$5)-$G148,$I148)=0,TRUE,FALSE),$J148*R$2,0)</f>
        <v>0</v>
      </c>
      <c r="S148" s="126">
        <f t="array" ref="S148">IF(_xlfn.SWITCH(TRUE,COLUMN()-COLUMN($J$5)-$G148&lt;0,FALSE,MOD(COLUMN()-COLUMN($J$5)-$G148,$I148)=0,TRUE,FALSE),$J148*S$2,0)</f>
        <v>0</v>
      </c>
      <c r="T148" s="126">
        <f t="array" ref="T148">IF(_xlfn.SWITCH(TRUE,COLUMN()-COLUMN($J$5)-$G148&lt;0,FALSE,MOD(COLUMN()-COLUMN($J$5)-$G148,$I148)=0,TRUE,FALSE),$J148*T$2,0)</f>
        <v>0</v>
      </c>
      <c r="U148" s="126">
        <f t="array" ref="U148">IF(_xlfn.SWITCH(TRUE,COLUMN()-COLUMN($J$5)-$G148&lt;0,FALSE,MOD(COLUMN()-COLUMN($J$5)-$G148,$I148)=0,TRUE,FALSE),$J148*U$2,0)</f>
        <v>0</v>
      </c>
      <c r="V148" s="126">
        <f t="array" ref="V148">IF(_xlfn.SWITCH(TRUE,COLUMN()-COLUMN($J$5)-$G148&lt;0,FALSE,MOD(COLUMN()-COLUMN($J$5)-$G148,$I148)=0,TRUE,FALSE),$J148*V$2,0)</f>
        <v>0</v>
      </c>
      <c r="W148" s="126">
        <f t="array" ref="W148">IF(_xlfn.SWITCH(TRUE,COLUMN()-COLUMN($J$5)-$G148&lt;0,FALSE,MOD(COLUMN()-COLUMN($J$5)-$G148,$I148)=0,TRUE,FALSE),$J148*W$2,0)</f>
        <v>0</v>
      </c>
      <c r="X148" s="126">
        <f t="array" ref="X148">IF(_xlfn.SWITCH(TRUE,COLUMN()-COLUMN($J$5)-$G148&lt;0,FALSE,MOD(COLUMN()-COLUMN($J$5)-$G148,$I148)=0,TRUE,FALSE),$J148*X$2,0)</f>
        <v>0</v>
      </c>
      <c r="Y148" s="126">
        <f t="array" ref="Y148">IF(_xlfn.SWITCH(TRUE,COLUMN()-COLUMN($J$5)-$G148&lt;0,FALSE,MOD(COLUMN()-COLUMN($J$5)-$G148,$I148)=0,TRUE,FALSE),$J148*Y$2,0)</f>
        <v>0</v>
      </c>
      <c r="Z148" s="126">
        <f t="array" ref="Z148">IF(_xlfn.SWITCH(TRUE,COLUMN()-COLUMN($J$5)-$G148&lt;0,FALSE,MOD(COLUMN()-COLUMN($J$5)-$G148,$I148)=0,TRUE,FALSE),$J148*Z$2,0)</f>
        <v>0</v>
      </c>
      <c r="AA148" s="126">
        <f t="array" ref="AA148">IF(_xlfn.SWITCH(TRUE,COLUMN()-COLUMN($J$5)-$G148&lt;0,FALSE,MOD(COLUMN()-COLUMN($J$5)-$G148,$I148)=0,TRUE,FALSE),$J148*AA$2,0)</f>
        <v>0</v>
      </c>
      <c r="AB148" s="126">
        <f t="array" ref="AB148">IF(_xlfn.SWITCH(TRUE,COLUMN()-COLUMN($J$5)-$G148&lt;0,FALSE,MOD(COLUMN()-COLUMN($J$5)-$G148,$I148)=0,TRUE,FALSE),$J148*AB$2,0)</f>
        <v>0</v>
      </c>
      <c r="AC148" s="126">
        <f t="array" ref="AC148">IF(_xlfn.SWITCH(TRUE,COLUMN()-COLUMN($J$5)-$G148&lt;0,FALSE,MOD(COLUMN()-COLUMN($J$5)-$G148,$I148)=0,TRUE,FALSE),$J148*AC$2,0)</f>
        <v>0</v>
      </c>
      <c r="AD148" s="126">
        <f t="array" ref="AD148">IF(_xlfn.SWITCH(TRUE,COLUMN()-COLUMN($J$5)-$G148&lt;0,FALSE,MOD(COLUMN()-COLUMN($J$5)-$G148,$I148)=0,TRUE,FALSE),$J148*AD$2,0)</f>
        <v>0</v>
      </c>
      <c r="AE148" s="127">
        <f>SUM(K148:AD148)</f>
        <v>185292.81562500002</v>
      </c>
    </row>
    <row r="149" spans="1:31" s="128" customFormat="1" ht="39.950000000000003" customHeight="1" outlineLevel="2">
      <c r="A149" s="122" t="s">
        <v>903</v>
      </c>
      <c r="B149" s="141" t="s">
        <v>1284</v>
      </c>
      <c r="C149" s="252"/>
      <c r="D149" s="252" t="s">
        <v>1091</v>
      </c>
      <c r="E149" s="125" t="s">
        <v>1093</v>
      </c>
      <c r="F149" s="125" t="s">
        <v>983</v>
      </c>
      <c r="G149" s="122">
        <f t="shared" si="9"/>
        <v>3</v>
      </c>
      <c r="H149" s="125">
        <v>2027</v>
      </c>
      <c r="I149" s="125">
        <v>40</v>
      </c>
      <c r="J149" s="415">
        <f>Costs!P148</f>
        <v>6750000</v>
      </c>
      <c r="K149" s="419">
        <f t="array" ref="K149">IF(_xlfn.SWITCH(TRUE,COLUMN()-COLUMN($J$5)-$G149&lt;0,FALSE,MOD(COLUMN()-COLUMN($J$5)-$G149,$I149)=0,TRUE,FALSE),$J149*K$2,0)</f>
        <v>0</v>
      </c>
      <c r="L149" s="126">
        <f t="array" ref="L149">IF(_xlfn.SWITCH(TRUE,COLUMN()-COLUMN($J$5)-$G149&lt;0,FALSE,MOD(COLUMN()-COLUMN($J$5)-$G149,$I149)=0,TRUE,FALSE),$J149*L$2,0)</f>
        <v>0</v>
      </c>
      <c r="M149" s="126">
        <f t="array" ref="M149">IF(_xlfn.SWITCH(TRUE,COLUMN()-COLUMN($J$5)-$G149&lt;0,FALSE,MOD(COLUMN()-COLUMN($J$5)-$G149,$I149)=0,TRUE,FALSE),$J149*M$2,0)</f>
        <v>7411712.625</v>
      </c>
      <c r="N149" s="126">
        <f t="array" ref="N149">IF(_xlfn.SWITCH(TRUE,COLUMN()-COLUMN($J$5)-$G149&lt;0,FALSE,MOD(COLUMN()-COLUMN($J$5)-$G149,$I149)=0,TRUE,FALSE),$J149*N$2,0)</f>
        <v>0</v>
      </c>
      <c r="O149" s="126">
        <f t="array" ref="O149">IF(_xlfn.SWITCH(TRUE,COLUMN()-COLUMN($J$5)-$G149&lt;0,FALSE,MOD(COLUMN()-COLUMN($J$5)-$G149,$I149)=0,TRUE,FALSE),$J149*O$2,0)</f>
        <v>0</v>
      </c>
      <c r="P149" s="126">
        <f t="array" ref="P149">IF(_xlfn.SWITCH(TRUE,COLUMN()-COLUMN($J$5)-$G149&lt;0,FALSE,MOD(COLUMN()-COLUMN($J$5)-$G149,$I149)=0,TRUE,FALSE),$J149*P$2,0)</f>
        <v>0</v>
      </c>
      <c r="Q149" s="126">
        <f t="array" ref="Q149">IF(_xlfn.SWITCH(TRUE,COLUMN()-COLUMN($J$5)-$G149&lt;0,FALSE,MOD(COLUMN()-COLUMN($J$5)-$G149,$I149)=0,TRUE,FALSE),$J149*Q$2,0)</f>
        <v>0</v>
      </c>
      <c r="R149" s="126">
        <f t="array" ref="R149">IF(_xlfn.SWITCH(TRUE,COLUMN()-COLUMN($J$5)-$G149&lt;0,FALSE,MOD(COLUMN()-COLUMN($J$5)-$G149,$I149)=0,TRUE,FALSE),$J149*R$2,0)</f>
        <v>0</v>
      </c>
      <c r="S149" s="126">
        <f t="array" ref="S149">IF(_xlfn.SWITCH(TRUE,COLUMN()-COLUMN($J$5)-$G149&lt;0,FALSE,MOD(COLUMN()-COLUMN($J$5)-$G149,$I149)=0,TRUE,FALSE),$J149*S$2,0)</f>
        <v>0</v>
      </c>
      <c r="T149" s="126">
        <f t="array" ref="T149">IF(_xlfn.SWITCH(TRUE,COLUMN()-COLUMN($J$5)-$G149&lt;0,FALSE,MOD(COLUMN()-COLUMN($J$5)-$G149,$I149)=0,TRUE,FALSE),$J149*T$2,0)</f>
        <v>0</v>
      </c>
      <c r="U149" s="126">
        <f t="array" ref="U149">IF(_xlfn.SWITCH(TRUE,COLUMN()-COLUMN($J$5)-$G149&lt;0,FALSE,MOD(COLUMN()-COLUMN($J$5)-$G149,$I149)=0,TRUE,FALSE),$J149*U$2,0)</f>
        <v>0</v>
      </c>
      <c r="V149" s="126">
        <f t="array" ref="V149">IF(_xlfn.SWITCH(TRUE,COLUMN()-COLUMN($J$5)-$G149&lt;0,FALSE,MOD(COLUMN()-COLUMN($J$5)-$G149,$I149)=0,TRUE,FALSE),$J149*V$2,0)</f>
        <v>0</v>
      </c>
      <c r="W149" s="126">
        <f t="array" ref="W149">IF(_xlfn.SWITCH(TRUE,COLUMN()-COLUMN($J$5)-$G149&lt;0,FALSE,MOD(COLUMN()-COLUMN($J$5)-$G149,$I149)=0,TRUE,FALSE),$J149*W$2,0)</f>
        <v>0</v>
      </c>
      <c r="X149" s="126">
        <f t="array" ref="X149">IF(_xlfn.SWITCH(TRUE,COLUMN()-COLUMN($J$5)-$G149&lt;0,FALSE,MOD(COLUMN()-COLUMN($J$5)-$G149,$I149)=0,TRUE,FALSE),$J149*X$2,0)</f>
        <v>0</v>
      </c>
      <c r="Y149" s="126">
        <f t="array" ref="Y149">IF(_xlfn.SWITCH(TRUE,COLUMN()-COLUMN($J$5)-$G149&lt;0,FALSE,MOD(COLUMN()-COLUMN($J$5)-$G149,$I149)=0,TRUE,FALSE),$J149*Y$2,0)</f>
        <v>0</v>
      </c>
      <c r="Z149" s="126">
        <f t="array" ref="Z149">IF(_xlfn.SWITCH(TRUE,COLUMN()-COLUMN($J$5)-$G149&lt;0,FALSE,MOD(COLUMN()-COLUMN($J$5)-$G149,$I149)=0,TRUE,FALSE),$J149*Z$2,0)</f>
        <v>0</v>
      </c>
      <c r="AA149" s="126">
        <f t="array" ref="AA149">IF(_xlfn.SWITCH(TRUE,COLUMN()-COLUMN($J$5)-$G149&lt;0,FALSE,MOD(COLUMN()-COLUMN($J$5)-$G149,$I149)=0,TRUE,FALSE),$J149*AA$2,0)</f>
        <v>0</v>
      </c>
      <c r="AB149" s="126">
        <f t="array" ref="AB149">IF(_xlfn.SWITCH(TRUE,COLUMN()-COLUMN($J$5)-$G149&lt;0,FALSE,MOD(COLUMN()-COLUMN($J$5)-$G149,$I149)=0,TRUE,FALSE),$J149*AB$2,0)</f>
        <v>0</v>
      </c>
      <c r="AC149" s="126">
        <f t="array" ref="AC149">IF(_xlfn.SWITCH(TRUE,COLUMN()-COLUMN($J$5)-$G149&lt;0,FALSE,MOD(COLUMN()-COLUMN($J$5)-$G149,$I149)=0,TRUE,FALSE),$J149*AC$2,0)</f>
        <v>0</v>
      </c>
      <c r="AD149" s="126">
        <f t="array" ref="AD149">IF(_xlfn.SWITCH(TRUE,COLUMN()-COLUMN($J$5)-$G149&lt;0,FALSE,MOD(COLUMN()-COLUMN($J$5)-$G149,$I149)=0,TRUE,FALSE),$J149*AD$2,0)</f>
        <v>0</v>
      </c>
      <c r="AE149" s="127">
        <f>SUM(K149:AD149)</f>
        <v>7411712.625</v>
      </c>
    </row>
    <row r="150" spans="1:31" s="128" customFormat="1" ht="27" customHeight="1" outlineLevel="2">
      <c r="A150" s="122" t="s">
        <v>903</v>
      </c>
      <c r="B150" s="141" t="s">
        <v>1285</v>
      </c>
      <c r="C150" s="252"/>
      <c r="D150" s="252" t="s">
        <v>1091</v>
      </c>
      <c r="E150" s="125" t="s">
        <v>1093</v>
      </c>
      <c r="F150" s="125" t="s">
        <v>984</v>
      </c>
      <c r="G150" s="122">
        <f t="shared" si="9"/>
        <v>3</v>
      </c>
      <c r="H150" s="125">
        <v>2027</v>
      </c>
      <c r="I150" s="125">
        <v>5</v>
      </c>
      <c r="J150" s="415">
        <f>Costs!P149</f>
        <v>13500</v>
      </c>
      <c r="K150" s="419">
        <f t="array" ref="K150">IF(_xlfn.SWITCH(TRUE,COLUMN()-COLUMN($J$5)-$G150&lt;0,FALSE,MOD(COLUMN()-COLUMN($J$5)-$G150,$I150)=0,TRUE,FALSE),$J150*K$2,0)</f>
        <v>0</v>
      </c>
      <c r="L150" s="126">
        <f t="array" ref="L150">IF(_xlfn.SWITCH(TRUE,COLUMN()-COLUMN($J$5)-$G150&lt;0,FALSE,MOD(COLUMN()-COLUMN($J$5)-$G150,$I150)=0,TRUE,FALSE),$J150*L$2,0)</f>
        <v>0</v>
      </c>
      <c r="M150" s="126">
        <f t="array" ref="M150">IF(_xlfn.SWITCH(TRUE,COLUMN()-COLUMN($J$5)-$G150&lt;0,FALSE,MOD(COLUMN()-COLUMN($J$5)-$G150,$I150)=0,TRUE,FALSE),$J150*M$2,0)</f>
        <v>14823.42525</v>
      </c>
      <c r="N150" s="126">
        <f t="array" ref="N150">IF(_xlfn.SWITCH(TRUE,COLUMN()-COLUMN($J$5)-$G150&lt;0,FALSE,MOD(COLUMN()-COLUMN($J$5)-$G150,$I150)=0,TRUE,FALSE),$J150*N$2,0)</f>
        <v>0</v>
      </c>
      <c r="O150" s="126">
        <f t="array" ref="O150">IF(_xlfn.SWITCH(TRUE,COLUMN()-COLUMN($J$5)-$G150&lt;0,FALSE,MOD(COLUMN()-COLUMN($J$5)-$G150,$I150)=0,TRUE,FALSE),$J150*O$2,0)</f>
        <v>0</v>
      </c>
      <c r="P150" s="126">
        <f t="array" ref="P150">IF(_xlfn.SWITCH(TRUE,COLUMN()-COLUMN($J$5)-$G150&lt;0,FALSE,MOD(COLUMN()-COLUMN($J$5)-$G150,$I150)=0,TRUE,FALSE),$J150*P$2,0)</f>
        <v>0</v>
      </c>
      <c r="Q150" s="126">
        <f t="array" ref="Q150">IF(_xlfn.SWITCH(TRUE,COLUMN()-COLUMN($J$5)-$G150&lt;0,FALSE,MOD(COLUMN()-COLUMN($J$5)-$G150,$I150)=0,TRUE,FALSE),$J150*Q$2,0)</f>
        <v>0</v>
      </c>
      <c r="R150" s="126">
        <f t="array" ref="R150">IF(_xlfn.SWITCH(TRUE,COLUMN()-COLUMN($J$5)-$G150&lt;0,FALSE,MOD(COLUMN()-COLUMN($J$5)-$G150,$I150)=0,TRUE,FALSE),$J150*R$2,0)</f>
        <v>17184.412584648999</v>
      </c>
      <c r="S150" s="126">
        <f t="array" ref="S150">IF(_xlfn.SWITCH(TRUE,COLUMN()-COLUMN($J$5)-$G150&lt;0,FALSE,MOD(COLUMN()-COLUMN($J$5)-$G150,$I150)=0,TRUE,FALSE),$J150*S$2,0)</f>
        <v>0</v>
      </c>
      <c r="T150" s="126">
        <f t="array" ref="T150">IF(_xlfn.SWITCH(TRUE,COLUMN()-COLUMN($J$5)-$G150&lt;0,FALSE,MOD(COLUMN()-COLUMN($J$5)-$G150,$I150)=0,TRUE,FALSE),$J150*T$2,0)</f>
        <v>0</v>
      </c>
      <c r="U150" s="126">
        <f t="array" ref="U150">IF(_xlfn.SWITCH(TRUE,COLUMN()-COLUMN($J$5)-$G150&lt;0,FALSE,MOD(COLUMN()-COLUMN($J$5)-$G150,$I150)=0,TRUE,FALSE),$J150*U$2,0)</f>
        <v>0</v>
      </c>
      <c r="V150" s="126">
        <f t="array" ref="V150">IF(_xlfn.SWITCH(TRUE,COLUMN()-COLUMN($J$5)-$G150&lt;0,FALSE,MOD(COLUMN()-COLUMN($J$5)-$G150,$I150)=0,TRUE,FALSE),$J150*V$2,0)</f>
        <v>0</v>
      </c>
      <c r="W150" s="126">
        <f t="array" ref="W150">IF(_xlfn.SWITCH(TRUE,COLUMN()-COLUMN($J$5)-$G150&lt;0,FALSE,MOD(COLUMN()-COLUMN($J$5)-$G150,$I150)=0,TRUE,FALSE),$J150*W$2,0)</f>
        <v>19921.44399145824</v>
      </c>
      <c r="X150" s="126">
        <f t="array" ref="X150">IF(_xlfn.SWITCH(TRUE,COLUMN()-COLUMN($J$5)-$G150&lt;0,FALSE,MOD(COLUMN()-COLUMN($J$5)-$G150,$I150)=0,TRUE,FALSE),$J150*X$2,0)</f>
        <v>0</v>
      </c>
      <c r="Y150" s="126">
        <f t="array" ref="Y150">IF(_xlfn.SWITCH(TRUE,COLUMN()-COLUMN($J$5)-$G150&lt;0,FALSE,MOD(COLUMN()-COLUMN($J$5)-$G150,$I150)=0,TRUE,FALSE),$J150*Y$2,0)</f>
        <v>0</v>
      </c>
      <c r="Z150" s="126">
        <f t="array" ref="Z150">IF(_xlfn.SWITCH(TRUE,COLUMN()-COLUMN($J$5)-$G150&lt;0,FALSE,MOD(COLUMN()-COLUMN($J$5)-$G150,$I150)=0,TRUE,FALSE),$J150*Z$2,0)</f>
        <v>0</v>
      </c>
      <c r="AA150" s="126">
        <f t="array" ref="AA150">IF(_xlfn.SWITCH(TRUE,COLUMN()-COLUMN($J$5)-$G150&lt;0,FALSE,MOD(COLUMN()-COLUMN($J$5)-$G150,$I150)=0,TRUE,FALSE),$J150*AA$2,0)</f>
        <v>0</v>
      </c>
      <c r="AB150" s="126">
        <f t="array" ref="AB150">IF(_xlfn.SWITCH(TRUE,COLUMN()-COLUMN($J$5)-$G150&lt;0,FALSE,MOD(COLUMN()-COLUMN($J$5)-$G150,$I150)=0,TRUE,FALSE),$J150*AB$2,0)</f>
        <v>23094.413541917052</v>
      </c>
      <c r="AC150" s="126">
        <f t="array" ref="AC150">IF(_xlfn.SWITCH(TRUE,COLUMN()-COLUMN($J$5)-$G150&lt;0,FALSE,MOD(COLUMN()-COLUMN($J$5)-$G150,$I150)=0,TRUE,FALSE),$J150*AC$2,0)</f>
        <v>0</v>
      </c>
      <c r="AD150" s="126">
        <f t="array" ref="AD150">IF(_xlfn.SWITCH(TRUE,COLUMN()-COLUMN($J$5)-$G150&lt;0,FALSE,MOD(COLUMN()-COLUMN($J$5)-$G150,$I150)=0,TRUE,FALSE),$J150*AD$2,0)</f>
        <v>0</v>
      </c>
      <c r="AE150" s="127">
        <f t="shared" ref="AE150:AE176" si="10">SUM(K150:AD150)</f>
        <v>75023.695368024288</v>
      </c>
    </row>
    <row r="151" spans="1:31" s="128" customFormat="1" ht="27" customHeight="1" outlineLevel="2">
      <c r="A151" s="122" t="s">
        <v>903</v>
      </c>
      <c r="B151" s="141" t="s">
        <v>1064</v>
      </c>
      <c r="C151" s="252"/>
      <c r="D151" s="252" t="s">
        <v>1091</v>
      </c>
      <c r="E151" s="125" t="s">
        <v>1093</v>
      </c>
      <c r="F151" s="125" t="s">
        <v>983</v>
      </c>
      <c r="G151" s="122">
        <f t="shared" si="9"/>
        <v>1</v>
      </c>
      <c r="H151" s="125">
        <v>2025</v>
      </c>
      <c r="I151" s="125">
        <v>3</v>
      </c>
      <c r="J151" s="415">
        <f>Costs!P150</f>
        <v>13500</v>
      </c>
      <c r="K151" s="419">
        <f t="array" ref="K151">IF(_xlfn.SWITCH(TRUE,COLUMN()-COLUMN($J$5)-$G151&lt;0,FALSE,MOD(COLUMN()-COLUMN($J$5)-$G151,$I151)=0,TRUE,FALSE),$J151*K$2,0)</f>
        <v>13972.499999999998</v>
      </c>
      <c r="L151" s="126">
        <f t="array" ref="L151">IF(_xlfn.SWITCH(TRUE,COLUMN()-COLUMN($J$5)-$G151&lt;0,FALSE,MOD(COLUMN()-COLUMN($J$5)-$G151,$I151)=0,TRUE,FALSE),$J151*L$2,0)</f>
        <v>0</v>
      </c>
      <c r="M151" s="126">
        <f t="array" ref="M151">IF(_xlfn.SWITCH(TRUE,COLUMN()-COLUMN($J$5)-$G151&lt;0,FALSE,MOD(COLUMN()-COLUMN($J$5)-$G151,$I151)=0,TRUE,FALSE),$J151*M$2,0)</f>
        <v>0</v>
      </c>
      <c r="N151" s="126">
        <f t="array" ref="N151">IF(_xlfn.SWITCH(TRUE,COLUMN()-COLUMN($J$5)-$G151&lt;0,FALSE,MOD(COLUMN()-COLUMN($J$5)-$G151,$I151)=0,TRUE,FALSE),$J151*N$2,0)</f>
        <v>15268.128007500001</v>
      </c>
      <c r="O151" s="126">
        <f t="array" ref="O151">IF(_xlfn.SWITCH(TRUE,COLUMN()-COLUMN($J$5)-$G151&lt;0,FALSE,MOD(COLUMN()-COLUMN($J$5)-$G151,$I151)=0,TRUE,FALSE),$J151*O$2,0)</f>
        <v>0</v>
      </c>
      <c r="P151" s="126">
        <f t="array" ref="P151">IF(_xlfn.SWITCH(TRUE,COLUMN()-COLUMN($J$5)-$G151&lt;0,FALSE,MOD(COLUMN()-COLUMN($J$5)-$G151,$I151)=0,TRUE,FALSE),$J151*P$2,0)</f>
        <v>0</v>
      </c>
      <c r="Q151" s="126">
        <f t="array" ref="Q151">IF(_xlfn.SWITCH(TRUE,COLUMN()-COLUMN($J$5)-$G151&lt;0,FALSE,MOD(COLUMN()-COLUMN($J$5)-$G151,$I151)=0,TRUE,FALSE),$J151*Q$2,0)</f>
        <v>16683.895713251455</v>
      </c>
      <c r="R151" s="126">
        <f t="array" ref="R151">IF(_xlfn.SWITCH(TRUE,COLUMN()-COLUMN($J$5)-$G151&lt;0,FALSE,MOD(COLUMN()-COLUMN($J$5)-$G151,$I151)=0,TRUE,FALSE),$J151*R$2,0)</f>
        <v>0</v>
      </c>
      <c r="S151" s="126">
        <f t="array" ref="S151">IF(_xlfn.SWITCH(TRUE,COLUMN()-COLUMN($J$5)-$G151&lt;0,FALSE,MOD(COLUMN()-COLUMN($J$5)-$G151,$I151)=0,TRUE,FALSE),$J151*S$2,0)</f>
        <v>0</v>
      </c>
      <c r="T151" s="126">
        <f t="array" ref="T151">IF(_xlfn.SWITCH(TRUE,COLUMN()-COLUMN($J$5)-$G151&lt;0,FALSE,MOD(COLUMN()-COLUMN($J$5)-$G151,$I151)=0,TRUE,FALSE),$J151*T$2,0)</f>
        <v>18230.943311054125</v>
      </c>
      <c r="U151" s="126">
        <f t="array" ref="U151">IF(_xlfn.SWITCH(TRUE,COLUMN()-COLUMN($J$5)-$G151&lt;0,FALSE,MOD(COLUMN()-COLUMN($J$5)-$G151,$I151)=0,TRUE,FALSE),$J151*U$2,0)</f>
        <v>0</v>
      </c>
      <c r="V151" s="126">
        <f t="array" ref="V151">IF(_xlfn.SWITCH(TRUE,COLUMN()-COLUMN($J$5)-$G151&lt;0,FALSE,MOD(COLUMN()-COLUMN($J$5)-$G151,$I151)=0,TRUE,FALSE),$J151*V$2,0)</f>
        <v>0</v>
      </c>
      <c r="W151" s="126">
        <f t="array" ref="W151">IF(_xlfn.SWITCH(TRUE,COLUMN()-COLUMN($J$5)-$G151&lt;0,FALSE,MOD(COLUMN()-COLUMN($J$5)-$G151,$I151)=0,TRUE,FALSE),$J151*W$2,0)</f>
        <v>19921.44399145824</v>
      </c>
      <c r="X151" s="126">
        <f t="array" ref="X151">IF(_xlfn.SWITCH(TRUE,COLUMN()-COLUMN($J$5)-$G151&lt;0,FALSE,MOD(COLUMN()-COLUMN($J$5)-$G151,$I151)=0,TRUE,FALSE),$J151*X$2,0)</f>
        <v>0</v>
      </c>
      <c r="Y151" s="126">
        <f t="array" ref="Y151">IF(_xlfn.SWITCH(TRUE,COLUMN()-COLUMN($J$5)-$G151&lt;0,FALSE,MOD(COLUMN()-COLUMN($J$5)-$G151,$I151)=0,TRUE,FALSE),$J151*Y$2,0)</f>
        <v>0</v>
      </c>
      <c r="Z151" s="126">
        <f t="array" ref="Z151">IF(_xlfn.SWITCH(TRUE,COLUMN()-COLUMN($J$5)-$G151&lt;0,FALSE,MOD(COLUMN()-COLUMN($J$5)-$G151,$I151)=0,TRUE,FALSE),$J151*Z$2,0)</f>
        <v>21768.69972845419</v>
      </c>
      <c r="AA151" s="126">
        <f t="array" ref="AA151">IF(_xlfn.SWITCH(TRUE,COLUMN()-COLUMN($J$5)-$G151&lt;0,FALSE,MOD(COLUMN()-COLUMN($J$5)-$G151,$I151)=0,TRUE,FALSE),$J151*AA$2,0)</f>
        <v>0</v>
      </c>
      <c r="AB151" s="126">
        <f t="array" ref="AB151">IF(_xlfn.SWITCH(TRUE,COLUMN()-COLUMN($J$5)-$G151&lt;0,FALSE,MOD(COLUMN()-COLUMN($J$5)-$G151,$I151)=0,TRUE,FALSE),$J151*AB$2,0)</f>
        <v>0</v>
      </c>
      <c r="AC151" s="126">
        <f t="array" ref="AC151">IF(_xlfn.SWITCH(TRUE,COLUMN()-COLUMN($J$5)-$G151&lt;0,FALSE,MOD(COLUMN()-COLUMN($J$5)-$G151,$I151)=0,TRUE,FALSE),$J151*AC$2,0)</f>
        <v>23787.245948174561</v>
      </c>
      <c r="AD151" s="126">
        <f t="array" ref="AD151">IF(_xlfn.SWITCH(TRUE,COLUMN()-COLUMN($J$5)-$G151&lt;0,FALSE,MOD(COLUMN()-COLUMN($J$5)-$G151,$I151)=0,TRUE,FALSE),$J151*AD$2,0)</f>
        <v>0</v>
      </c>
      <c r="AE151" s="127">
        <f t="shared" si="10"/>
        <v>129632.85669989257</v>
      </c>
    </row>
    <row r="152" spans="1:31" s="128" customFormat="1" ht="30" outlineLevel="2">
      <c r="A152" s="122" t="s">
        <v>903</v>
      </c>
      <c r="B152" s="141" t="s">
        <v>1065</v>
      </c>
      <c r="C152" s="252"/>
      <c r="D152" s="252" t="s">
        <v>1091</v>
      </c>
      <c r="E152" s="125" t="s">
        <v>1093</v>
      </c>
      <c r="F152" s="125" t="s">
        <v>984</v>
      </c>
      <c r="G152" s="122">
        <f t="shared" si="9"/>
        <v>4</v>
      </c>
      <c r="H152" s="125">
        <v>2028</v>
      </c>
      <c r="I152" s="125">
        <v>5</v>
      </c>
      <c r="J152" s="415">
        <f>Costs!P151</f>
        <v>202500</v>
      </c>
      <c r="K152" s="419">
        <f t="array" ref="K152">IF(_xlfn.SWITCH(TRUE,COLUMN()-COLUMN($J$5)-$G152&lt;0,FALSE,MOD(COLUMN()-COLUMN($J$5)-$G152,$I152)=0,TRUE,FALSE),$J152*K$2,0)</f>
        <v>0</v>
      </c>
      <c r="L152" s="126">
        <f t="array" ref="L152">IF(_xlfn.SWITCH(TRUE,COLUMN()-COLUMN($J$5)-$G152&lt;0,FALSE,MOD(COLUMN()-COLUMN($J$5)-$G152,$I152)=0,TRUE,FALSE),$J152*L$2,0)</f>
        <v>0</v>
      </c>
      <c r="M152" s="126">
        <f t="array" ref="M152">IF(_xlfn.SWITCH(TRUE,COLUMN()-COLUMN($J$5)-$G152&lt;0,FALSE,MOD(COLUMN()-COLUMN($J$5)-$G152,$I152)=0,TRUE,FALSE),$J152*M$2,0)</f>
        <v>0</v>
      </c>
      <c r="N152" s="126">
        <f t="array" ref="N152">IF(_xlfn.SWITCH(TRUE,COLUMN()-COLUMN($J$5)-$G152&lt;0,FALSE,MOD(COLUMN()-COLUMN($J$5)-$G152,$I152)=0,TRUE,FALSE),$J152*N$2,0)</f>
        <v>229021.9201125</v>
      </c>
      <c r="O152" s="126">
        <f t="array" ref="O152">IF(_xlfn.SWITCH(TRUE,COLUMN()-COLUMN($J$5)-$G152&lt;0,FALSE,MOD(COLUMN()-COLUMN($J$5)-$G152,$I152)=0,TRUE,FALSE),$J152*O$2,0)</f>
        <v>0</v>
      </c>
      <c r="P152" s="126">
        <f t="array" ref="P152">IF(_xlfn.SWITCH(TRUE,COLUMN()-COLUMN($J$5)-$G152&lt;0,FALSE,MOD(COLUMN()-COLUMN($J$5)-$G152,$I152)=0,TRUE,FALSE),$J152*P$2,0)</f>
        <v>0</v>
      </c>
      <c r="Q152" s="126">
        <f t="array" ref="Q152">IF(_xlfn.SWITCH(TRUE,COLUMN()-COLUMN($J$5)-$G152&lt;0,FALSE,MOD(COLUMN()-COLUMN($J$5)-$G152,$I152)=0,TRUE,FALSE),$J152*Q$2,0)</f>
        <v>0</v>
      </c>
      <c r="R152" s="126">
        <f t="array" ref="R152">IF(_xlfn.SWITCH(TRUE,COLUMN()-COLUMN($J$5)-$G152&lt;0,FALSE,MOD(COLUMN()-COLUMN($J$5)-$G152,$I152)=0,TRUE,FALSE),$J152*R$2,0)</f>
        <v>0</v>
      </c>
      <c r="S152" s="126">
        <f t="array" ref="S152">IF(_xlfn.SWITCH(TRUE,COLUMN()-COLUMN($J$5)-$G152&lt;0,FALSE,MOD(COLUMN()-COLUMN($J$5)-$G152,$I152)=0,TRUE,FALSE),$J152*S$2,0)</f>
        <v>265499.17443282704</v>
      </c>
      <c r="T152" s="126">
        <f t="array" ref="T152">IF(_xlfn.SWITCH(TRUE,COLUMN()-COLUMN($J$5)-$G152&lt;0,FALSE,MOD(COLUMN()-COLUMN($J$5)-$G152,$I152)=0,TRUE,FALSE),$J152*T$2,0)</f>
        <v>0</v>
      </c>
      <c r="U152" s="126">
        <f t="array" ref="U152">IF(_xlfn.SWITCH(TRUE,COLUMN()-COLUMN($J$5)-$G152&lt;0,FALSE,MOD(COLUMN()-COLUMN($J$5)-$G152,$I152)=0,TRUE,FALSE),$J152*U$2,0)</f>
        <v>0</v>
      </c>
      <c r="V152" s="126">
        <f t="array" ref="V152">IF(_xlfn.SWITCH(TRUE,COLUMN()-COLUMN($J$5)-$G152&lt;0,FALSE,MOD(COLUMN()-COLUMN($J$5)-$G152,$I152)=0,TRUE,FALSE),$J152*V$2,0)</f>
        <v>0</v>
      </c>
      <c r="W152" s="126">
        <f t="array" ref="W152">IF(_xlfn.SWITCH(TRUE,COLUMN()-COLUMN($J$5)-$G152&lt;0,FALSE,MOD(COLUMN()-COLUMN($J$5)-$G152,$I152)=0,TRUE,FALSE),$J152*W$2,0)</f>
        <v>0</v>
      </c>
      <c r="X152" s="126">
        <f t="array" ref="X152">IF(_xlfn.SWITCH(TRUE,COLUMN()-COLUMN($J$5)-$G152&lt;0,FALSE,MOD(COLUMN()-COLUMN($J$5)-$G152,$I152)=0,TRUE,FALSE),$J152*X$2,0)</f>
        <v>307786.30966802983</v>
      </c>
      <c r="Y152" s="126">
        <f t="array" ref="Y152">IF(_xlfn.SWITCH(TRUE,COLUMN()-COLUMN($J$5)-$G152&lt;0,FALSE,MOD(COLUMN()-COLUMN($J$5)-$G152,$I152)=0,TRUE,FALSE),$J152*Y$2,0)</f>
        <v>0</v>
      </c>
      <c r="Z152" s="126">
        <f t="array" ref="Z152">IF(_xlfn.SWITCH(TRUE,COLUMN()-COLUMN($J$5)-$G152&lt;0,FALSE,MOD(COLUMN()-COLUMN($J$5)-$G152,$I152)=0,TRUE,FALSE),$J152*Z$2,0)</f>
        <v>0</v>
      </c>
      <c r="AA152" s="126">
        <f t="array" ref="AA152">IF(_xlfn.SWITCH(TRUE,COLUMN()-COLUMN($J$5)-$G152&lt;0,FALSE,MOD(COLUMN()-COLUMN($J$5)-$G152,$I152)=0,TRUE,FALSE),$J152*AA$2,0)</f>
        <v>0</v>
      </c>
      <c r="AB152" s="126">
        <f t="array" ref="AB152">IF(_xlfn.SWITCH(TRUE,COLUMN()-COLUMN($J$5)-$G152&lt;0,FALSE,MOD(COLUMN()-COLUMN($J$5)-$G152,$I152)=0,TRUE,FALSE),$J152*AB$2,0)</f>
        <v>0</v>
      </c>
      <c r="AC152" s="126">
        <f t="array" ref="AC152">IF(_xlfn.SWITCH(TRUE,COLUMN()-COLUMN($J$5)-$G152&lt;0,FALSE,MOD(COLUMN()-COLUMN($J$5)-$G152,$I152)=0,TRUE,FALSE),$J152*AC$2,0)</f>
        <v>356808.68922261841</v>
      </c>
      <c r="AD152" s="126">
        <f t="array" ref="AD152">IF(_xlfn.SWITCH(TRUE,COLUMN()-COLUMN($J$5)-$G152&lt;0,FALSE,MOD(COLUMN()-COLUMN($J$5)-$G152,$I152)=0,TRUE,FALSE),$J152*AD$2,0)</f>
        <v>0</v>
      </c>
      <c r="AE152" s="127">
        <f t="shared" si="10"/>
        <v>1159116.0934359753</v>
      </c>
    </row>
    <row r="153" spans="1:31" s="128" customFormat="1" ht="38.1" customHeight="1" outlineLevel="2">
      <c r="A153" s="122" t="s">
        <v>903</v>
      </c>
      <c r="B153" s="141" t="s">
        <v>1066</v>
      </c>
      <c r="C153" s="252"/>
      <c r="D153" s="252" t="s">
        <v>1091</v>
      </c>
      <c r="E153" s="125" t="s">
        <v>1093</v>
      </c>
      <c r="F153" s="125" t="s">
        <v>985</v>
      </c>
      <c r="G153" s="122">
        <f t="shared" si="9"/>
        <v>8</v>
      </c>
      <c r="H153" s="125">
        <v>2032</v>
      </c>
      <c r="I153" s="125">
        <v>25</v>
      </c>
      <c r="J153" s="415">
        <f>Costs!P152</f>
        <v>459000.00000000006</v>
      </c>
      <c r="K153" s="419">
        <f t="array" ref="K153">IF(_xlfn.SWITCH(TRUE,COLUMN()-COLUMN($J$5)-$G153&lt;0,FALSE,MOD(COLUMN()-COLUMN($J$5)-$G153,$I153)=0,TRUE,FALSE),$J153*K$2,0)</f>
        <v>0</v>
      </c>
      <c r="L153" s="126">
        <f t="array" ref="L153">IF(_xlfn.SWITCH(TRUE,COLUMN()-COLUMN($J$5)-$G153&lt;0,FALSE,MOD(COLUMN()-COLUMN($J$5)-$G153,$I153)=0,TRUE,FALSE),$J153*L$2,0)</f>
        <v>0</v>
      </c>
      <c r="M153" s="126">
        <f t="array" ref="M153">IF(_xlfn.SWITCH(TRUE,COLUMN()-COLUMN($J$5)-$G153&lt;0,FALSE,MOD(COLUMN()-COLUMN($J$5)-$G153,$I153)=0,TRUE,FALSE),$J153*M$2,0)</f>
        <v>0</v>
      </c>
      <c r="N153" s="126">
        <f t="array" ref="N153">IF(_xlfn.SWITCH(TRUE,COLUMN()-COLUMN($J$5)-$G153&lt;0,FALSE,MOD(COLUMN()-COLUMN($J$5)-$G153,$I153)=0,TRUE,FALSE),$J153*N$2,0)</f>
        <v>0</v>
      </c>
      <c r="O153" s="126">
        <f t="array" ref="O153">IF(_xlfn.SWITCH(TRUE,COLUMN()-COLUMN($J$5)-$G153&lt;0,FALSE,MOD(COLUMN()-COLUMN($J$5)-$G153,$I153)=0,TRUE,FALSE),$J153*O$2,0)</f>
        <v>0</v>
      </c>
      <c r="P153" s="126">
        <f t="array" ref="P153">IF(_xlfn.SWITCH(TRUE,COLUMN()-COLUMN($J$5)-$G153&lt;0,FALSE,MOD(COLUMN()-COLUMN($J$5)-$G153,$I153)=0,TRUE,FALSE),$J153*P$2,0)</f>
        <v>0</v>
      </c>
      <c r="Q153" s="126">
        <f t="array" ref="Q153">IF(_xlfn.SWITCH(TRUE,COLUMN()-COLUMN($J$5)-$G153&lt;0,FALSE,MOD(COLUMN()-COLUMN($J$5)-$G153,$I153)=0,TRUE,FALSE),$J153*Q$2,0)</f>
        <v>0</v>
      </c>
      <c r="R153" s="126">
        <f t="array" ref="R153">IF(_xlfn.SWITCH(TRUE,COLUMN()-COLUMN($J$5)-$G153&lt;0,FALSE,MOD(COLUMN()-COLUMN($J$5)-$G153,$I153)=0,TRUE,FALSE),$J153*R$2,0)</f>
        <v>584270.02787806606</v>
      </c>
      <c r="S153" s="126">
        <f t="array" ref="S153">IF(_xlfn.SWITCH(TRUE,COLUMN()-COLUMN($J$5)-$G153&lt;0,FALSE,MOD(COLUMN()-COLUMN($J$5)-$G153,$I153)=0,TRUE,FALSE),$J153*S$2,0)</f>
        <v>0</v>
      </c>
      <c r="T153" s="126">
        <f t="array" ref="T153">IF(_xlfn.SWITCH(TRUE,COLUMN()-COLUMN($J$5)-$G153&lt;0,FALSE,MOD(COLUMN()-COLUMN($J$5)-$G153,$I153)=0,TRUE,FALSE),$J153*T$2,0)</f>
        <v>0</v>
      </c>
      <c r="U153" s="126">
        <f t="array" ref="U153">IF(_xlfn.SWITCH(TRUE,COLUMN()-COLUMN($J$5)-$G153&lt;0,FALSE,MOD(COLUMN()-COLUMN($J$5)-$G153,$I153)=0,TRUE,FALSE),$J153*U$2,0)</f>
        <v>0</v>
      </c>
      <c r="V153" s="126">
        <f t="array" ref="V153">IF(_xlfn.SWITCH(TRUE,COLUMN()-COLUMN($J$5)-$G153&lt;0,FALSE,MOD(COLUMN()-COLUMN($J$5)-$G153,$I153)=0,TRUE,FALSE),$J153*V$2,0)</f>
        <v>0</v>
      </c>
      <c r="W153" s="126">
        <f t="array" ref="W153">IF(_xlfn.SWITCH(TRUE,COLUMN()-COLUMN($J$5)-$G153&lt;0,FALSE,MOD(COLUMN()-COLUMN($J$5)-$G153,$I153)=0,TRUE,FALSE),$J153*W$2,0)</f>
        <v>0</v>
      </c>
      <c r="X153" s="126">
        <f t="array" ref="X153">IF(_xlfn.SWITCH(TRUE,COLUMN()-COLUMN($J$5)-$G153&lt;0,FALSE,MOD(COLUMN()-COLUMN($J$5)-$G153,$I153)=0,TRUE,FALSE),$J153*X$2,0)</f>
        <v>0</v>
      </c>
      <c r="Y153" s="126">
        <f t="array" ref="Y153">IF(_xlfn.SWITCH(TRUE,COLUMN()-COLUMN($J$5)-$G153&lt;0,FALSE,MOD(COLUMN()-COLUMN($J$5)-$G153,$I153)=0,TRUE,FALSE),$J153*Y$2,0)</f>
        <v>0</v>
      </c>
      <c r="Z153" s="126">
        <f t="array" ref="Z153">IF(_xlfn.SWITCH(TRUE,COLUMN()-COLUMN($J$5)-$G153&lt;0,FALSE,MOD(COLUMN()-COLUMN($J$5)-$G153,$I153)=0,TRUE,FALSE),$J153*Z$2,0)</f>
        <v>0</v>
      </c>
      <c r="AA153" s="126">
        <f t="array" ref="AA153">IF(_xlfn.SWITCH(TRUE,COLUMN()-COLUMN($J$5)-$G153&lt;0,FALSE,MOD(COLUMN()-COLUMN($J$5)-$G153,$I153)=0,TRUE,FALSE),$J153*AA$2,0)</f>
        <v>0</v>
      </c>
      <c r="AB153" s="126">
        <f t="array" ref="AB153">IF(_xlfn.SWITCH(TRUE,COLUMN()-COLUMN($J$5)-$G153&lt;0,FALSE,MOD(COLUMN()-COLUMN($J$5)-$G153,$I153)=0,TRUE,FALSE),$J153*AB$2,0)</f>
        <v>0</v>
      </c>
      <c r="AC153" s="126">
        <f t="array" ref="AC153">IF(_xlfn.SWITCH(TRUE,COLUMN()-COLUMN($J$5)-$G153&lt;0,FALSE,MOD(COLUMN()-COLUMN($J$5)-$G153,$I153)=0,TRUE,FALSE),$J153*AC$2,0)</f>
        <v>0</v>
      </c>
      <c r="AD153" s="126">
        <f t="array" ref="AD153">IF(_xlfn.SWITCH(TRUE,COLUMN()-COLUMN($J$5)-$G153&lt;0,FALSE,MOD(COLUMN()-COLUMN($J$5)-$G153,$I153)=0,TRUE,FALSE),$J153*AD$2,0)</f>
        <v>0</v>
      </c>
      <c r="AE153" s="127">
        <f t="shared" si="10"/>
        <v>584270.02787806606</v>
      </c>
    </row>
    <row r="154" spans="1:31" s="128" customFormat="1" ht="38.1" customHeight="1" outlineLevel="2">
      <c r="A154" s="122" t="s">
        <v>903</v>
      </c>
      <c r="B154" s="141" t="s">
        <v>1067</v>
      </c>
      <c r="C154" s="252"/>
      <c r="D154" s="252" t="s">
        <v>1091</v>
      </c>
      <c r="E154" s="125" t="s">
        <v>1094</v>
      </c>
      <c r="F154" s="125" t="s">
        <v>983</v>
      </c>
      <c r="G154" s="122">
        <f t="shared" si="9"/>
        <v>3</v>
      </c>
      <c r="H154" s="125">
        <v>2027</v>
      </c>
      <c r="I154" s="125">
        <v>15</v>
      </c>
      <c r="J154" s="415">
        <f>Costs!P153</f>
        <v>2025000.0000000002</v>
      </c>
      <c r="K154" s="419">
        <f t="array" ref="K154">IF(_xlfn.SWITCH(TRUE,COLUMN()-COLUMN($J$5)-$G154&lt;0,FALSE,MOD(COLUMN()-COLUMN($J$5)-$G154,$I154)=0,TRUE,FALSE),$J154*K$2,0)</f>
        <v>0</v>
      </c>
      <c r="L154" s="126">
        <f t="array" ref="L154">IF(_xlfn.SWITCH(TRUE,COLUMN()-COLUMN($J$5)-$G154&lt;0,FALSE,MOD(COLUMN()-COLUMN($J$5)-$G154,$I154)=0,TRUE,FALSE),$J154*L$2,0)</f>
        <v>0</v>
      </c>
      <c r="M154" s="126">
        <f t="array" ref="M154">IF(_xlfn.SWITCH(TRUE,COLUMN()-COLUMN($J$5)-$G154&lt;0,FALSE,MOD(COLUMN()-COLUMN($J$5)-$G154,$I154)=0,TRUE,FALSE),$J154*M$2,0)</f>
        <v>2223513.7875000006</v>
      </c>
      <c r="N154" s="126">
        <f t="array" ref="N154">IF(_xlfn.SWITCH(TRUE,COLUMN()-COLUMN($J$5)-$G154&lt;0,FALSE,MOD(COLUMN()-COLUMN($J$5)-$G154,$I154)=0,TRUE,FALSE),$J154*N$2,0)</f>
        <v>0</v>
      </c>
      <c r="O154" s="126">
        <f t="array" ref="O154">IF(_xlfn.SWITCH(TRUE,COLUMN()-COLUMN($J$5)-$G154&lt;0,FALSE,MOD(COLUMN()-COLUMN($J$5)-$G154,$I154)=0,TRUE,FALSE),$J154*O$2,0)</f>
        <v>0</v>
      </c>
      <c r="P154" s="126">
        <f t="array" ref="P154">IF(_xlfn.SWITCH(TRUE,COLUMN()-COLUMN($J$5)-$G154&lt;0,FALSE,MOD(COLUMN()-COLUMN($J$5)-$G154,$I154)=0,TRUE,FALSE),$J154*P$2,0)</f>
        <v>0</v>
      </c>
      <c r="Q154" s="126">
        <f t="array" ref="Q154">IF(_xlfn.SWITCH(TRUE,COLUMN()-COLUMN($J$5)-$G154&lt;0,FALSE,MOD(COLUMN()-COLUMN($J$5)-$G154,$I154)=0,TRUE,FALSE),$J154*Q$2,0)</f>
        <v>0</v>
      </c>
      <c r="R154" s="126">
        <f t="array" ref="R154">IF(_xlfn.SWITCH(TRUE,COLUMN()-COLUMN($J$5)-$G154&lt;0,FALSE,MOD(COLUMN()-COLUMN($J$5)-$G154,$I154)=0,TRUE,FALSE),$J154*R$2,0)</f>
        <v>0</v>
      </c>
      <c r="S154" s="126">
        <f t="array" ref="S154">IF(_xlfn.SWITCH(TRUE,COLUMN()-COLUMN($J$5)-$G154&lt;0,FALSE,MOD(COLUMN()-COLUMN($J$5)-$G154,$I154)=0,TRUE,FALSE),$J154*S$2,0)</f>
        <v>0</v>
      </c>
      <c r="T154" s="126">
        <f t="array" ref="T154">IF(_xlfn.SWITCH(TRUE,COLUMN()-COLUMN($J$5)-$G154&lt;0,FALSE,MOD(COLUMN()-COLUMN($J$5)-$G154,$I154)=0,TRUE,FALSE),$J154*T$2,0)</f>
        <v>0</v>
      </c>
      <c r="U154" s="126">
        <f t="array" ref="U154">IF(_xlfn.SWITCH(TRUE,COLUMN()-COLUMN($J$5)-$G154&lt;0,FALSE,MOD(COLUMN()-COLUMN($J$5)-$G154,$I154)=0,TRUE,FALSE),$J154*U$2,0)</f>
        <v>0</v>
      </c>
      <c r="V154" s="126">
        <f t="array" ref="V154">IF(_xlfn.SWITCH(TRUE,COLUMN()-COLUMN($J$5)-$G154&lt;0,FALSE,MOD(COLUMN()-COLUMN($J$5)-$G154,$I154)=0,TRUE,FALSE),$J154*V$2,0)</f>
        <v>0</v>
      </c>
      <c r="W154" s="126">
        <f t="array" ref="W154">IF(_xlfn.SWITCH(TRUE,COLUMN()-COLUMN($J$5)-$G154&lt;0,FALSE,MOD(COLUMN()-COLUMN($J$5)-$G154,$I154)=0,TRUE,FALSE),$J154*W$2,0)</f>
        <v>0</v>
      </c>
      <c r="X154" s="126">
        <f t="array" ref="X154">IF(_xlfn.SWITCH(TRUE,COLUMN()-COLUMN($J$5)-$G154&lt;0,FALSE,MOD(COLUMN()-COLUMN($J$5)-$G154,$I154)=0,TRUE,FALSE),$J154*X$2,0)</f>
        <v>0</v>
      </c>
      <c r="Y154" s="126">
        <f t="array" ref="Y154">IF(_xlfn.SWITCH(TRUE,COLUMN()-COLUMN($J$5)-$G154&lt;0,FALSE,MOD(COLUMN()-COLUMN($J$5)-$G154,$I154)=0,TRUE,FALSE),$J154*Y$2,0)</f>
        <v>0</v>
      </c>
      <c r="Z154" s="126">
        <f t="array" ref="Z154">IF(_xlfn.SWITCH(TRUE,COLUMN()-COLUMN($J$5)-$G154&lt;0,FALSE,MOD(COLUMN()-COLUMN($J$5)-$G154,$I154)=0,TRUE,FALSE),$J154*Z$2,0)</f>
        <v>0</v>
      </c>
      <c r="AA154" s="126">
        <f t="array" ref="AA154">IF(_xlfn.SWITCH(TRUE,COLUMN()-COLUMN($J$5)-$G154&lt;0,FALSE,MOD(COLUMN()-COLUMN($J$5)-$G154,$I154)=0,TRUE,FALSE),$J154*AA$2,0)</f>
        <v>0</v>
      </c>
      <c r="AB154" s="126">
        <f t="array" ref="AB154">IF(_xlfn.SWITCH(TRUE,COLUMN()-COLUMN($J$5)-$G154&lt;0,FALSE,MOD(COLUMN()-COLUMN($J$5)-$G154,$I154)=0,TRUE,FALSE),$J154*AB$2,0)</f>
        <v>3464162.0312875579</v>
      </c>
      <c r="AC154" s="126">
        <f t="array" ref="AC154">IF(_xlfn.SWITCH(TRUE,COLUMN()-COLUMN($J$5)-$G154&lt;0,FALSE,MOD(COLUMN()-COLUMN($J$5)-$G154,$I154)=0,TRUE,FALSE),$J154*AC$2,0)</f>
        <v>0</v>
      </c>
      <c r="AD154" s="126">
        <f t="array" ref="AD154">IF(_xlfn.SWITCH(TRUE,COLUMN()-COLUMN($J$5)-$G154&lt;0,FALSE,MOD(COLUMN()-COLUMN($J$5)-$G154,$I154)=0,TRUE,FALSE),$J154*AD$2,0)</f>
        <v>0</v>
      </c>
      <c r="AE154" s="127">
        <f t="shared" si="10"/>
        <v>5687675.818787558</v>
      </c>
    </row>
    <row r="155" spans="1:31" s="128" customFormat="1" ht="29.1" customHeight="1" outlineLevel="2">
      <c r="A155" s="122" t="s">
        <v>903</v>
      </c>
      <c r="B155" s="141" t="s">
        <v>1068</v>
      </c>
      <c r="C155" s="252"/>
      <c r="D155" s="252" t="s">
        <v>1091</v>
      </c>
      <c r="E155" s="125" t="s">
        <v>1095</v>
      </c>
      <c r="F155" s="125" t="s">
        <v>985</v>
      </c>
      <c r="G155" s="122">
        <f t="shared" si="9"/>
        <v>19</v>
      </c>
      <c r="H155" s="125">
        <v>2043</v>
      </c>
      <c r="I155" s="125">
        <v>25</v>
      </c>
      <c r="J155" s="415">
        <f>Costs!P154</f>
        <v>2160000</v>
      </c>
      <c r="K155" s="419">
        <f t="array" ref="K155">IF(_xlfn.SWITCH(TRUE,COLUMN()-COLUMN($J$5)-$G155&lt;0,FALSE,MOD(COLUMN()-COLUMN($J$5)-$G155,$I155)=0,TRUE,FALSE),$J155*K$2,0)</f>
        <v>0</v>
      </c>
      <c r="L155" s="126">
        <f t="array" ref="L155">IF(_xlfn.SWITCH(TRUE,COLUMN()-COLUMN($J$5)-$G155&lt;0,FALSE,MOD(COLUMN()-COLUMN($J$5)-$G155,$I155)=0,TRUE,FALSE),$J155*L$2,0)</f>
        <v>0</v>
      </c>
      <c r="M155" s="126">
        <f t="array" ref="M155">IF(_xlfn.SWITCH(TRUE,COLUMN()-COLUMN($J$5)-$G155&lt;0,FALSE,MOD(COLUMN()-COLUMN($J$5)-$G155,$I155)=0,TRUE,FALSE),$J155*M$2,0)</f>
        <v>0</v>
      </c>
      <c r="N155" s="126">
        <f t="array" ref="N155">IF(_xlfn.SWITCH(TRUE,COLUMN()-COLUMN($J$5)-$G155&lt;0,FALSE,MOD(COLUMN()-COLUMN($J$5)-$G155,$I155)=0,TRUE,FALSE),$J155*N$2,0)</f>
        <v>0</v>
      </c>
      <c r="O155" s="126">
        <f t="array" ref="O155">IF(_xlfn.SWITCH(TRUE,COLUMN()-COLUMN($J$5)-$G155&lt;0,FALSE,MOD(COLUMN()-COLUMN($J$5)-$G155,$I155)=0,TRUE,FALSE),$J155*O$2,0)</f>
        <v>0</v>
      </c>
      <c r="P155" s="126">
        <f t="array" ref="P155">IF(_xlfn.SWITCH(TRUE,COLUMN()-COLUMN($J$5)-$G155&lt;0,FALSE,MOD(COLUMN()-COLUMN($J$5)-$G155,$I155)=0,TRUE,FALSE),$J155*P$2,0)</f>
        <v>0</v>
      </c>
      <c r="Q155" s="126">
        <f t="array" ref="Q155">IF(_xlfn.SWITCH(TRUE,COLUMN()-COLUMN($J$5)-$G155&lt;0,FALSE,MOD(COLUMN()-COLUMN($J$5)-$G155,$I155)=0,TRUE,FALSE),$J155*Q$2,0)</f>
        <v>0</v>
      </c>
      <c r="R155" s="126">
        <f t="array" ref="R155">IF(_xlfn.SWITCH(TRUE,COLUMN()-COLUMN($J$5)-$G155&lt;0,FALSE,MOD(COLUMN()-COLUMN($J$5)-$G155,$I155)=0,TRUE,FALSE),$J155*R$2,0)</f>
        <v>0</v>
      </c>
      <c r="S155" s="126">
        <f t="array" ref="S155">IF(_xlfn.SWITCH(TRUE,COLUMN()-COLUMN($J$5)-$G155&lt;0,FALSE,MOD(COLUMN()-COLUMN($J$5)-$G155,$I155)=0,TRUE,FALSE),$J155*S$2,0)</f>
        <v>0</v>
      </c>
      <c r="T155" s="126">
        <f t="array" ref="T155">IF(_xlfn.SWITCH(TRUE,COLUMN()-COLUMN($J$5)-$G155&lt;0,FALSE,MOD(COLUMN()-COLUMN($J$5)-$G155,$I155)=0,TRUE,FALSE),$J155*T$2,0)</f>
        <v>0</v>
      </c>
      <c r="U155" s="126">
        <f t="array" ref="U155">IF(_xlfn.SWITCH(TRUE,COLUMN()-COLUMN($J$5)-$G155&lt;0,FALSE,MOD(COLUMN()-COLUMN($J$5)-$G155,$I155)=0,TRUE,FALSE),$J155*U$2,0)</f>
        <v>0</v>
      </c>
      <c r="V155" s="126">
        <f t="array" ref="V155">IF(_xlfn.SWITCH(TRUE,COLUMN()-COLUMN($J$5)-$G155&lt;0,FALSE,MOD(COLUMN()-COLUMN($J$5)-$G155,$I155)=0,TRUE,FALSE),$J155*V$2,0)</f>
        <v>0</v>
      </c>
      <c r="W155" s="126">
        <f t="array" ref="W155">IF(_xlfn.SWITCH(TRUE,COLUMN()-COLUMN($J$5)-$G155&lt;0,FALSE,MOD(COLUMN()-COLUMN($J$5)-$G155,$I155)=0,TRUE,FALSE),$J155*W$2,0)</f>
        <v>0</v>
      </c>
      <c r="X155" s="126">
        <f t="array" ref="X155">IF(_xlfn.SWITCH(TRUE,COLUMN()-COLUMN($J$5)-$G155&lt;0,FALSE,MOD(COLUMN()-COLUMN($J$5)-$G155,$I155)=0,TRUE,FALSE),$J155*X$2,0)</f>
        <v>0</v>
      </c>
      <c r="Y155" s="126">
        <f t="array" ref="Y155">IF(_xlfn.SWITCH(TRUE,COLUMN()-COLUMN($J$5)-$G155&lt;0,FALSE,MOD(COLUMN()-COLUMN($J$5)-$G155,$I155)=0,TRUE,FALSE),$J155*Y$2,0)</f>
        <v>0</v>
      </c>
      <c r="Z155" s="126">
        <f t="array" ref="Z155">IF(_xlfn.SWITCH(TRUE,COLUMN()-COLUMN($J$5)-$G155&lt;0,FALSE,MOD(COLUMN()-COLUMN($J$5)-$G155,$I155)=0,TRUE,FALSE),$J155*Z$2,0)</f>
        <v>0</v>
      </c>
      <c r="AA155" s="126">
        <f t="array" ref="AA155">IF(_xlfn.SWITCH(TRUE,COLUMN()-COLUMN($J$5)-$G155&lt;0,FALSE,MOD(COLUMN()-COLUMN($J$5)-$G155,$I155)=0,TRUE,FALSE),$J155*AA$2,0)</f>
        <v>0</v>
      </c>
      <c r="AB155" s="126">
        <f t="array" ref="AB155">IF(_xlfn.SWITCH(TRUE,COLUMN()-COLUMN($J$5)-$G155&lt;0,FALSE,MOD(COLUMN()-COLUMN($J$5)-$G155,$I155)=0,TRUE,FALSE),$J155*AB$2,0)</f>
        <v>0</v>
      </c>
      <c r="AC155" s="126">
        <f t="array" ref="AC155">IF(_xlfn.SWITCH(TRUE,COLUMN()-COLUMN($J$5)-$G155&lt;0,FALSE,MOD(COLUMN()-COLUMN($J$5)-$G155,$I155)=0,TRUE,FALSE),$J155*AC$2,0)</f>
        <v>3805959.3517079297</v>
      </c>
      <c r="AD155" s="126">
        <f t="array" ref="AD155">IF(_xlfn.SWITCH(TRUE,COLUMN()-COLUMN($J$5)-$G155&lt;0,FALSE,MOD(COLUMN()-COLUMN($J$5)-$G155,$I155)=0,TRUE,FALSE),$J155*AD$2,0)</f>
        <v>0</v>
      </c>
      <c r="AE155" s="127">
        <f t="shared" si="10"/>
        <v>3805959.3517079297</v>
      </c>
    </row>
    <row r="156" spans="1:31" s="128" customFormat="1" ht="35.1" customHeight="1" outlineLevel="2">
      <c r="A156" s="122" t="s">
        <v>903</v>
      </c>
      <c r="B156" s="141" t="s">
        <v>1069</v>
      </c>
      <c r="C156" s="252"/>
      <c r="D156" s="252" t="s">
        <v>1091</v>
      </c>
      <c r="E156" s="125" t="s">
        <v>1095</v>
      </c>
      <c r="F156" s="125" t="s">
        <v>983</v>
      </c>
      <c r="G156" s="122">
        <f t="shared" si="9"/>
        <v>3</v>
      </c>
      <c r="H156" s="125">
        <v>2027</v>
      </c>
      <c r="I156" s="125">
        <v>20</v>
      </c>
      <c r="J156" s="415">
        <f>Costs!P155</f>
        <v>6750000</v>
      </c>
      <c r="K156" s="419">
        <f t="array" ref="K156">IF(_xlfn.SWITCH(TRUE,COLUMN()-COLUMN($J$5)-$G156&lt;0,FALSE,MOD(COLUMN()-COLUMN($J$5)-$G156,$I156)=0,TRUE,FALSE),$J156*K$2,0)</f>
        <v>0</v>
      </c>
      <c r="L156" s="126">
        <f t="array" ref="L156">IF(_xlfn.SWITCH(TRUE,COLUMN()-COLUMN($J$5)-$G156&lt;0,FALSE,MOD(COLUMN()-COLUMN($J$5)-$G156,$I156)=0,TRUE,FALSE),$J156*L$2,0)</f>
        <v>0</v>
      </c>
      <c r="M156" s="126">
        <f t="array" ref="M156">IF(_xlfn.SWITCH(TRUE,COLUMN()-COLUMN($J$5)-$G156&lt;0,FALSE,MOD(COLUMN()-COLUMN($J$5)-$G156,$I156)=0,TRUE,FALSE),$J156*M$2,0)</f>
        <v>7411712.625</v>
      </c>
      <c r="N156" s="126">
        <f t="array" ref="N156">IF(_xlfn.SWITCH(TRUE,COLUMN()-COLUMN($J$5)-$G156&lt;0,FALSE,MOD(COLUMN()-COLUMN($J$5)-$G156,$I156)=0,TRUE,FALSE),$J156*N$2,0)</f>
        <v>0</v>
      </c>
      <c r="O156" s="126">
        <f t="array" ref="O156">IF(_xlfn.SWITCH(TRUE,COLUMN()-COLUMN($J$5)-$G156&lt;0,FALSE,MOD(COLUMN()-COLUMN($J$5)-$G156,$I156)=0,TRUE,FALSE),$J156*O$2,0)</f>
        <v>0</v>
      </c>
      <c r="P156" s="126">
        <f t="array" ref="P156">IF(_xlfn.SWITCH(TRUE,COLUMN()-COLUMN($J$5)-$G156&lt;0,FALSE,MOD(COLUMN()-COLUMN($J$5)-$G156,$I156)=0,TRUE,FALSE),$J156*P$2,0)</f>
        <v>0</v>
      </c>
      <c r="Q156" s="126">
        <f t="array" ref="Q156">IF(_xlfn.SWITCH(TRUE,COLUMN()-COLUMN($J$5)-$G156&lt;0,FALSE,MOD(COLUMN()-COLUMN($J$5)-$G156,$I156)=0,TRUE,FALSE),$J156*Q$2,0)</f>
        <v>0</v>
      </c>
      <c r="R156" s="126">
        <f t="array" ref="R156">IF(_xlfn.SWITCH(TRUE,COLUMN()-COLUMN($J$5)-$G156&lt;0,FALSE,MOD(COLUMN()-COLUMN($J$5)-$G156,$I156)=0,TRUE,FALSE),$J156*R$2,0)</f>
        <v>0</v>
      </c>
      <c r="S156" s="126">
        <f t="array" ref="S156">IF(_xlfn.SWITCH(TRUE,COLUMN()-COLUMN($J$5)-$G156&lt;0,FALSE,MOD(COLUMN()-COLUMN($J$5)-$G156,$I156)=0,TRUE,FALSE),$J156*S$2,0)</f>
        <v>0</v>
      </c>
      <c r="T156" s="126">
        <f t="array" ref="T156">IF(_xlfn.SWITCH(TRUE,COLUMN()-COLUMN($J$5)-$G156&lt;0,FALSE,MOD(COLUMN()-COLUMN($J$5)-$G156,$I156)=0,TRUE,FALSE),$J156*T$2,0)</f>
        <v>0</v>
      </c>
      <c r="U156" s="126">
        <f t="array" ref="U156">IF(_xlfn.SWITCH(TRUE,COLUMN()-COLUMN($J$5)-$G156&lt;0,FALSE,MOD(COLUMN()-COLUMN($J$5)-$G156,$I156)=0,TRUE,FALSE),$J156*U$2,0)</f>
        <v>0</v>
      </c>
      <c r="V156" s="126">
        <f t="array" ref="V156">IF(_xlfn.SWITCH(TRUE,COLUMN()-COLUMN($J$5)-$G156&lt;0,FALSE,MOD(COLUMN()-COLUMN($J$5)-$G156,$I156)=0,TRUE,FALSE),$J156*V$2,0)</f>
        <v>0</v>
      </c>
      <c r="W156" s="126">
        <f t="array" ref="W156">IF(_xlfn.SWITCH(TRUE,COLUMN()-COLUMN($J$5)-$G156&lt;0,FALSE,MOD(COLUMN()-COLUMN($J$5)-$G156,$I156)=0,TRUE,FALSE),$J156*W$2,0)</f>
        <v>0</v>
      </c>
      <c r="X156" s="126">
        <f t="array" ref="X156">IF(_xlfn.SWITCH(TRUE,COLUMN()-COLUMN($J$5)-$G156&lt;0,FALSE,MOD(COLUMN()-COLUMN($J$5)-$G156,$I156)=0,TRUE,FALSE),$J156*X$2,0)</f>
        <v>0</v>
      </c>
      <c r="Y156" s="126">
        <f t="array" ref="Y156">IF(_xlfn.SWITCH(TRUE,COLUMN()-COLUMN($J$5)-$G156&lt;0,FALSE,MOD(COLUMN()-COLUMN($J$5)-$G156,$I156)=0,TRUE,FALSE),$J156*Y$2,0)</f>
        <v>0</v>
      </c>
      <c r="Z156" s="126">
        <f t="array" ref="Z156">IF(_xlfn.SWITCH(TRUE,COLUMN()-COLUMN($J$5)-$G156&lt;0,FALSE,MOD(COLUMN()-COLUMN($J$5)-$G156,$I156)=0,TRUE,FALSE),$J156*Z$2,0)</f>
        <v>0</v>
      </c>
      <c r="AA156" s="126">
        <f t="array" ref="AA156">IF(_xlfn.SWITCH(TRUE,COLUMN()-COLUMN($J$5)-$G156&lt;0,FALSE,MOD(COLUMN()-COLUMN($J$5)-$G156,$I156)=0,TRUE,FALSE),$J156*AA$2,0)</f>
        <v>0</v>
      </c>
      <c r="AB156" s="126">
        <f t="array" ref="AB156">IF(_xlfn.SWITCH(TRUE,COLUMN()-COLUMN($J$5)-$G156&lt;0,FALSE,MOD(COLUMN()-COLUMN($J$5)-$G156,$I156)=0,TRUE,FALSE),$J156*AB$2,0)</f>
        <v>0</v>
      </c>
      <c r="AC156" s="126">
        <f t="array" ref="AC156">IF(_xlfn.SWITCH(TRUE,COLUMN()-COLUMN($J$5)-$G156&lt;0,FALSE,MOD(COLUMN()-COLUMN($J$5)-$G156,$I156)=0,TRUE,FALSE),$J156*AC$2,0)</f>
        <v>0</v>
      </c>
      <c r="AD156" s="126">
        <f t="array" ref="AD156">IF(_xlfn.SWITCH(TRUE,COLUMN()-COLUMN($J$5)-$G156&lt;0,FALSE,MOD(COLUMN()-COLUMN($J$5)-$G156,$I156)=0,TRUE,FALSE),$J156*AD$2,0)</f>
        <v>0</v>
      </c>
      <c r="AE156" s="127">
        <f t="shared" si="10"/>
        <v>7411712.625</v>
      </c>
    </row>
    <row r="157" spans="1:31" s="128" customFormat="1" ht="36" customHeight="1" outlineLevel="2">
      <c r="A157" s="122" t="s">
        <v>903</v>
      </c>
      <c r="B157" s="141" t="s">
        <v>1070</v>
      </c>
      <c r="C157" s="252"/>
      <c r="D157" s="252" t="s">
        <v>1091</v>
      </c>
      <c r="E157" s="125" t="s">
        <v>1095</v>
      </c>
      <c r="F157" s="125" t="s">
        <v>983</v>
      </c>
      <c r="G157" s="122">
        <f t="shared" si="9"/>
        <v>3</v>
      </c>
      <c r="H157" s="125">
        <v>2027</v>
      </c>
      <c r="I157" s="125">
        <v>20</v>
      </c>
      <c r="J157" s="415">
        <f>Costs!P156</f>
        <v>2025000.0000000002</v>
      </c>
      <c r="K157" s="419">
        <f t="array" ref="K157">IF(_xlfn.SWITCH(TRUE,COLUMN()-COLUMN($J$5)-$G157&lt;0,FALSE,MOD(COLUMN()-COLUMN($J$5)-$G157,$I157)=0,TRUE,FALSE),$J157*K$2,0)</f>
        <v>0</v>
      </c>
      <c r="L157" s="126">
        <f t="array" ref="L157">IF(_xlfn.SWITCH(TRUE,COLUMN()-COLUMN($J$5)-$G157&lt;0,FALSE,MOD(COLUMN()-COLUMN($J$5)-$G157,$I157)=0,TRUE,FALSE),$J157*L$2,0)</f>
        <v>0</v>
      </c>
      <c r="M157" s="126">
        <f t="array" ref="M157">IF(_xlfn.SWITCH(TRUE,COLUMN()-COLUMN($J$5)-$G157&lt;0,FALSE,MOD(COLUMN()-COLUMN($J$5)-$G157,$I157)=0,TRUE,FALSE),$J157*M$2,0)</f>
        <v>2223513.7875000006</v>
      </c>
      <c r="N157" s="126">
        <f t="array" ref="N157">IF(_xlfn.SWITCH(TRUE,COLUMN()-COLUMN($J$5)-$G157&lt;0,FALSE,MOD(COLUMN()-COLUMN($J$5)-$G157,$I157)=0,TRUE,FALSE),$J157*N$2,0)</f>
        <v>0</v>
      </c>
      <c r="O157" s="126">
        <f t="array" ref="O157">IF(_xlfn.SWITCH(TRUE,COLUMN()-COLUMN($J$5)-$G157&lt;0,FALSE,MOD(COLUMN()-COLUMN($J$5)-$G157,$I157)=0,TRUE,FALSE),$J157*O$2,0)</f>
        <v>0</v>
      </c>
      <c r="P157" s="126">
        <f t="array" ref="P157">IF(_xlfn.SWITCH(TRUE,COLUMN()-COLUMN($J$5)-$G157&lt;0,FALSE,MOD(COLUMN()-COLUMN($J$5)-$G157,$I157)=0,TRUE,FALSE),$J157*P$2,0)</f>
        <v>0</v>
      </c>
      <c r="Q157" s="126">
        <f t="array" ref="Q157">IF(_xlfn.SWITCH(TRUE,COLUMN()-COLUMN($J$5)-$G157&lt;0,FALSE,MOD(COLUMN()-COLUMN($J$5)-$G157,$I157)=0,TRUE,FALSE),$J157*Q$2,0)</f>
        <v>0</v>
      </c>
      <c r="R157" s="126">
        <f t="array" ref="R157">IF(_xlfn.SWITCH(TRUE,COLUMN()-COLUMN($J$5)-$G157&lt;0,FALSE,MOD(COLUMN()-COLUMN($J$5)-$G157,$I157)=0,TRUE,FALSE),$J157*R$2,0)</f>
        <v>0</v>
      </c>
      <c r="S157" s="126">
        <f t="array" ref="S157">IF(_xlfn.SWITCH(TRUE,COLUMN()-COLUMN($J$5)-$G157&lt;0,FALSE,MOD(COLUMN()-COLUMN($J$5)-$G157,$I157)=0,TRUE,FALSE),$J157*S$2,0)</f>
        <v>0</v>
      </c>
      <c r="T157" s="126">
        <f t="array" ref="T157">IF(_xlfn.SWITCH(TRUE,COLUMN()-COLUMN($J$5)-$G157&lt;0,FALSE,MOD(COLUMN()-COLUMN($J$5)-$G157,$I157)=0,TRUE,FALSE),$J157*T$2,0)</f>
        <v>0</v>
      </c>
      <c r="U157" s="126">
        <f t="array" ref="U157">IF(_xlfn.SWITCH(TRUE,COLUMN()-COLUMN($J$5)-$G157&lt;0,FALSE,MOD(COLUMN()-COLUMN($J$5)-$G157,$I157)=0,TRUE,FALSE),$J157*U$2,0)</f>
        <v>0</v>
      </c>
      <c r="V157" s="126">
        <f t="array" ref="V157">IF(_xlfn.SWITCH(TRUE,COLUMN()-COLUMN($J$5)-$G157&lt;0,FALSE,MOD(COLUMN()-COLUMN($J$5)-$G157,$I157)=0,TRUE,FALSE),$J157*V$2,0)</f>
        <v>0</v>
      </c>
      <c r="W157" s="126">
        <f t="array" ref="W157">IF(_xlfn.SWITCH(TRUE,COLUMN()-COLUMN($J$5)-$G157&lt;0,FALSE,MOD(COLUMN()-COLUMN($J$5)-$G157,$I157)=0,TRUE,FALSE),$J157*W$2,0)</f>
        <v>0</v>
      </c>
      <c r="X157" s="126">
        <f t="array" ref="X157">IF(_xlfn.SWITCH(TRUE,COLUMN()-COLUMN($J$5)-$G157&lt;0,FALSE,MOD(COLUMN()-COLUMN($J$5)-$G157,$I157)=0,TRUE,FALSE),$J157*X$2,0)</f>
        <v>0</v>
      </c>
      <c r="Y157" s="126">
        <f t="array" ref="Y157">IF(_xlfn.SWITCH(TRUE,COLUMN()-COLUMN($J$5)-$G157&lt;0,FALSE,MOD(COLUMN()-COLUMN($J$5)-$G157,$I157)=0,TRUE,FALSE),$J157*Y$2,0)</f>
        <v>0</v>
      </c>
      <c r="Z157" s="126">
        <f t="array" ref="Z157">IF(_xlfn.SWITCH(TRUE,COLUMN()-COLUMN($J$5)-$G157&lt;0,FALSE,MOD(COLUMN()-COLUMN($J$5)-$G157,$I157)=0,TRUE,FALSE),$J157*Z$2,0)</f>
        <v>0</v>
      </c>
      <c r="AA157" s="126">
        <f t="array" ref="AA157">IF(_xlfn.SWITCH(TRUE,COLUMN()-COLUMN($J$5)-$G157&lt;0,FALSE,MOD(COLUMN()-COLUMN($J$5)-$G157,$I157)=0,TRUE,FALSE),$J157*AA$2,0)</f>
        <v>0</v>
      </c>
      <c r="AB157" s="126">
        <f t="array" ref="AB157">IF(_xlfn.SWITCH(TRUE,COLUMN()-COLUMN($J$5)-$G157&lt;0,FALSE,MOD(COLUMN()-COLUMN($J$5)-$G157,$I157)=0,TRUE,FALSE),$J157*AB$2,0)</f>
        <v>0</v>
      </c>
      <c r="AC157" s="126">
        <f t="array" ref="AC157">IF(_xlfn.SWITCH(TRUE,COLUMN()-COLUMN($J$5)-$G157&lt;0,FALSE,MOD(COLUMN()-COLUMN($J$5)-$G157,$I157)=0,TRUE,FALSE),$J157*AC$2,0)</f>
        <v>0</v>
      </c>
      <c r="AD157" s="126">
        <f t="array" ref="AD157">IF(_xlfn.SWITCH(TRUE,COLUMN()-COLUMN($J$5)-$G157&lt;0,FALSE,MOD(COLUMN()-COLUMN($J$5)-$G157,$I157)=0,TRUE,FALSE),$J157*AD$2,0)</f>
        <v>0</v>
      </c>
      <c r="AE157" s="127">
        <f t="shared" si="10"/>
        <v>2223513.7875000006</v>
      </c>
    </row>
    <row r="158" spans="1:31" s="128" customFormat="1" ht="26.1" customHeight="1" outlineLevel="2">
      <c r="A158" s="122" t="s">
        <v>903</v>
      </c>
      <c r="B158" s="141" t="s">
        <v>1071</v>
      </c>
      <c r="C158" s="252"/>
      <c r="D158" s="252" t="s">
        <v>1091</v>
      </c>
      <c r="E158" s="125" t="s">
        <v>1095</v>
      </c>
      <c r="F158" s="125" t="s">
        <v>983</v>
      </c>
      <c r="G158" s="122">
        <f t="shared" si="9"/>
        <v>3</v>
      </c>
      <c r="H158" s="125">
        <v>2027</v>
      </c>
      <c r="I158" s="125">
        <v>15</v>
      </c>
      <c r="J158" s="415">
        <f>Costs!P157</f>
        <v>13500</v>
      </c>
      <c r="K158" s="419">
        <f t="array" ref="K158">IF(_xlfn.SWITCH(TRUE,COLUMN()-COLUMN($J$5)-$G158&lt;0,FALSE,MOD(COLUMN()-COLUMN($J$5)-$G158,$I158)=0,TRUE,FALSE),$J158*K$2,0)</f>
        <v>0</v>
      </c>
      <c r="L158" s="126">
        <f t="array" ref="L158">IF(_xlfn.SWITCH(TRUE,COLUMN()-COLUMN($J$5)-$G158&lt;0,FALSE,MOD(COLUMN()-COLUMN($J$5)-$G158,$I158)=0,TRUE,FALSE),$J158*L$2,0)</f>
        <v>0</v>
      </c>
      <c r="M158" s="126">
        <f t="array" ref="M158">IF(_xlfn.SWITCH(TRUE,COLUMN()-COLUMN($J$5)-$G158&lt;0,FALSE,MOD(COLUMN()-COLUMN($J$5)-$G158,$I158)=0,TRUE,FALSE),$J158*M$2,0)</f>
        <v>14823.42525</v>
      </c>
      <c r="N158" s="126">
        <f t="array" ref="N158">IF(_xlfn.SWITCH(TRUE,COLUMN()-COLUMN($J$5)-$G158&lt;0,FALSE,MOD(COLUMN()-COLUMN($J$5)-$G158,$I158)=0,TRUE,FALSE),$J158*N$2,0)</f>
        <v>0</v>
      </c>
      <c r="O158" s="126">
        <f t="array" ref="O158">IF(_xlfn.SWITCH(TRUE,COLUMN()-COLUMN($J$5)-$G158&lt;0,FALSE,MOD(COLUMN()-COLUMN($J$5)-$G158,$I158)=0,TRUE,FALSE),$J158*O$2,0)</f>
        <v>0</v>
      </c>
      <c r="P158" s="126">
        <f t="array" ref="P158">IF(_xlfn.SWITCH(TRUE,COLUMN()-COLUMN($J$5)-$G158&lt;0,FALSE,MOD(COLUMN()-COLUMN($J$5)-$G158,$I158)=0,TRUE,FALSE),$J158*P$2,0)</f>
        <v>0</v>
      </c>
      <c r="Q158" s="126">
        <f t="array" ref="Q158">IF(_xlfn.SWITCH(TRUE,COLUMN()-COLUMN($J$5)-$G158&lt;0,FALSE,MOD(COLUMN()-COLUMN($J$5)-$G158,$I158)=0,TRUE,FALSE),$J158*Q$2,0)</f>
        <v>0</v>
      </c>
      <c r="R158" s="126">
        <f t="array" ref="R158">IF(_xlfn.SWITCH(TRUE,COLUMN()-COLUMN($J$5)-$G158&lt;0,FALSE,MOD(COLUMN()-COLUMN($J$5)-$G158,$I158)=0,TRUE,FALSE),$J158*R$2,0)</f>
        <v>0</v>
      </c>
      <c r="S158" s="126">
        <f t="array" ref="S158">IF(_xlfn.SWITCH(TRUE,COLUMN()-COLUMN($J$5)-$G158&lt;0,FALSE,MOD(COLUMN()-COLUMN($J$5)-$G158,$I158)=0,TRUE,FALSE),$J158*S$2,0)</f>
        <v>0</v>
      </c>
      <c r="T158" s="126">
        <f t="array" ref="T158">IF(_xlfn.SWITCH(TRUE,COLUMN()-COLUMN($J$5)-$G158&lt;0,FALSE,MOD(COLUMN()-COLUMN($J$5)-$G158,$I158)=0,TRUE,FALSE),$J158*T$2,0)</f>
        <v>0</v>
      </c>
      <c r="U158" s="126">
        <f t="array" ref="U158">IF(_xlfn.SWITCH(TRUE,COLUMN()-COLUMN($J$5)-$G158&lt;0,FALSE,MOD(COLUMN()-COLUMN($J$5)-$G158,$I158)=0,TRUE,FALSE),$J158*U$2,0)</f>
        <v>0</v>
      </c>
      <c r="V158" s="126">
        <f t="array" ref="V158">IF(_xlfn.SWITCH(TRUE,COLUMN()-COLUMN($J$5)-$G158&lt;0,FALSE,MOD(COLUMN()-COLUMN($J$5)-$G158,$I158)=0,TRUE,FALSE),$J158*V$2,0)</f>
        <v>0</v>
      </c>
      <c r="W158" s="126">
        <f t="array" ref="W158">IF(_xlfn.SWITCH(TRUE,COLUMN()-COLUMN($J$5)-$G158&lt;0,FALSE,MOD(COLUMN()-COLUMN($J$5)-$G158,$I158)=0,TRUE,FALSE),$J158*W$2,0)</f>
        <v>0</v>
      </c>
      <c r="X158" s="126">
        <f t="array" ref="X158">IF(_xlfn.SWITCH(TRUE,COLUMN()-COLUMN($J$5)-$G158&lt;0,FALSE,MOD(COLUMN()-COLUMN($J$5)-$G158,$I158)=0,TRUE,FALSE),$J158*X$2,0)</f>
        <v>0</v>
      </c>
      <c r="Y158" s="126">
        <f t="array" ref="Y158">IF(_xlfn.SWITCH(TRUE,COLUMN()-COLUMN($J$5)-$G158&lt;0,FALSE,MOD(COLUMN()-COLUMN($J$5)-$G158,$I158)=0,TRUE,FALSE),$J158*Y$2,0)</f>
        <v>0</v>
      </c>
      <c r="Z158" s="126">
        <f t="array" ref="Z158">IF(_xlfn.SWITCH(TRUE,COLUMN()-COLUMN($J$5)-$G158&lt;0,FALSE,MOD(COLUMN()-COLUMN($J$5)-$G158,$I158)=0,TRUE,FALSE),$J158*Z$2,0)</f>
        <v>0</v>
      </c>
      <c r="AA158" s="126">
        <f t="array" ref="AA158">IF(_xlfn.SWITCH(TRUE,COLUMN()-COLUMN($J$5)-$G158&lt;0,FALSE,MOD(COLUMN()-COLUMN($J$5)-$G158,$I158)=0,TRUE,FALSE),$J158*AA$2,0)</f>
        <v>0</v>
      </c>
      <c r="AB158" s="126">
        <f t="array" ref="AB158">IF(_xlfn.SWITCH(TRUE,COLUMN()-COLUMN($J$5)-$G158&lt;0,FALSE,MOD(COLUMN()-COLUMN($J$5)-$G158,$I158)=0,TRUE,FALSE),$J158*AB$2,0)</f>
        <v>23094.413541917052</v>
      </c>
      <c r="AC158" s="126">
        <f t="array" ref="AC158">IF(_xlfn.SWITCH(TRUE,COLUMN()-COLUMN($J$5)-$G158&lt;0,FALSE,MOD(COLUMN()-COLUMN($J$5)-$G158,$I158)=0,TRUE,FALSE),$J158*AC$2,0)</f>
        <v>0</v>
      </c>
      <c r="AD158" s="126">
        <f t="array" ref="AD158">IF(_xlfn.SWITCH(TRUE,COLUMN()-COLUMN($J$5)-$G158&lt;0,FALSE,MOD(COLUMN()-COLUMN($J$5)-$G158,$I158)=0,TRUE,FALSE),$J158*AD$2,0)</f>
        <v>0</v>
      </c>
      <c r="AE158" s="127">
        <f t="shared" si="10"/>
        <v>37917.838791917049</v>
      </c>
    </row>
    <row r="159" spans="1:31" s="128" customFormat="1" ht="27" customHeight="1" outlineLevel="2">
      <c r="A159" s="122" t="s">
        <v>903</v>
      </c>
      <c r="B159" s="141" t="s">
        <v>1072</v>
      </c>
      <c r="C159" s="252"/>
      <c r="D159" s="252" t="s">
        <v>1091</v>
      </c>
      <c r="E159" s="125" t="s">
        <v>1095</v>
      </c>
      <c r="F159" s="125" t="s">
        <v>983</v>
      </c>
      <c r="G159" s="122">
        <f t="shared" si="9"/>
        <v>3</v>
      </c>
      <c r="H159" s="125">
        <v>2027</v>
      </c>
      <c r="I159" s="125">
        <v>15</v>
      </c>
      <c r="J159" s="415">
        <f>Costs!P158</f>
        <v>675000</v>
      </c>
      <c r="K159" s="419">
        <f t="array" ref="K159">IF(_xlfn.SWITCH(TRUE,COLUMN()-COLUMN($J$5)-$G159&lt;0,FALSE,MOD(COLUMN()-COLUMN($J$5)-$G159,$I159)=0,TRUE,FALSE),$J159*K$2,0)</f>
        <v>0</v>
      </c>
      <c r="L159" s="126">
        <f t="array" ref="L159">IF(_xlfn.SWITCH(TRUE,COLUMN()-COLUMN($J$5)-$G159&lt;0,FALSE,MOD(COLUMN()-COLUMN($J$5)-$G159,$I159)=0,TRUE,FALSE),$J159*L$2,0)</f>
        <v>0</v>
      </c>
      <c r="M159" s="126">
        <f t="array" ref="M159">IF(_xlfn.SWITCH(TRUE,COLUMN()-COLUMN($J$5)-$G159&lt;0,FALSE,MOD(COLUMN()-COLUMN($J$5)-$G159,$I159)=0,TRUE,FALSE),$J159*M$2,0)</f>
        <v>741171.26250000007</v>
      </c>
      <c r="N159" s="126">
        <f t="array" ref="N159">IF(_xlfn.SWITCH(TRUE,COLUMN()-COLUMN($J$5)-$G159&lt;0,FALSE,MOD(COLUMN()-COLUMN($J$5)-$G159,$I159)=0,TRUE,FALSE),$J159*N$2,0)</f>
        <v>0</v>
      </c>
      <c r="O159" s="126">
        <f t="array" ref="O159">IF(_xlfn.SWITCH(TRUE,COLUMN()-COLUMN($J$5)-$G159&lt;0,FALSE,MOD(COLUMN()-COLUMN($J$5)-$G159,$I159)=0,TRUE,FALSE),$J159*O$2,0)</f>
        <v>0</v>
      </c>
      <c r="P159" s="126">
        <f t="array" ref="P159">IF(_xlfn.SWITCH(TRUE,COLUMN()-COLUMN($J$5)-$G159&lt;0,FALSE,MOD(COLUMN()-COLUMN($J$5)-$G159,$I159)=0,TRUE,FALSE),$J159*P$2,0)</f>
        <v>0</v>
      </c>
      <c r="Q159" s="126">
        <f t="array" ref="Q159">IF(_xlfn.SWITCH(TRUE,COLUMN()-COLUMN($J$5)-$G159&lt;0,FALSE,MOD(COLUMN()-COLUMN($J$5)-$G159,$I159)=0,TRUE,FALSE),$J159*Q$2,0)</f>
        <v>0</v>
      </c>
      <c r="R159" s="126">
        <f t="array" ref="R159">IF(_xlfn.SWITCH(TRUE,COLUMN()-COLUMN($J$5)-$G159&lt;0,FALSE,MOD(COLUMN()-COLUMN($J$5)-$G159,$I159)=0,TRUE,FALSE),$J159*R$2,0)</f>
        <v>0</v>
      </c>
      <c r="S159" s="126">
        <f t="array" ref="S159">IF(_xlfn.SWITCH(TRUE,COLUMN()-COLUMN($J$5)-$G159&lt;0,FALSE,MOD(COLUMN()-COLUMN($J$5)-$G159,$I159)=0,TRUE,FALSE),$J159*S$2,0)</f>
        <v>0</v>
      </c>
      <c r="T159" s="126">
        <f t="array" ref="T159">IF(_xlfn.SWITCH(TRUE,COLUMN()-COLUMN($J$5)-$G159&lt;0,FALSE,MOD(COLUMN()-COLUMN($J$5)-$G159,$I159)=0,TRUE,FALSE),$J159*T$2,0)</f>
        <v>0</v>
      </c>
      <c r="U159" s="126">
        <f t="array" ref="U159">IF(_xlfn.SWITCH(TRUE,COLUMN()-COLUMN($J$5)-$G159&lt;0,FALSE,MOD(COLUMN()-COLUMN($J$5)-$G159,$I159)=0,TRUE,FALSE),$J159*U$2,0)</f>
        <v>0</v>
      </c>
      <c r="V159" s="126">
        <f t="array" ref="V159">IF(_xlfn.SWITCH(TRUE,COLUMN()-COLUMN($J$5)-$G159&lt;0,FALSE,MOD(COLUMN()-COLUMN($J$5)-$G159,$I159)=0,TRUE,FALSE),$J159*V$2,0)</f>
        <v>0</v>
      </c>
      <c r="W159" s="126">
        <f t="array" ref="W159">IF(_xlfn.SWITCH(TRUE,COLUMN()-COLUMN($J$5)-$G159&lt;0,FALSE,MOD(COLUMN()-COLUMN($J$5)-$G159,$I159)=0,TRUE,FALSE),$J159*W$2,0)</f>
        <v>0</v>
      </c>
      <c r="X159" s="126">
        <f t="array" ref="X159">IF(_xlfn.SWITCH(TRUE,COLUMN()-COLUMN($J$5)-$G159&lt;0,FALSE,MOD(COLUMN()-COLUMN($J$5)-$G159,$I159)=0,TRUE,FALSE),$J159*X$2,0)</f>
        <v>0</v>
      </c>
      <c r="Y159" s="126">
        <f t="array" ref="Y159">IF(_xlfn.SWITCH(TRUE,COLUMN()-COLUMN($J$5)-$G159&lt;0,FALSE,MOD(COLUMN()-COLUMN($J$5)-$G159,$I159)=0,TRUE,FALSE),$J159*Y$2,0)</f>
        <v>0</v>
      </c>
      <c r="Z159" s="126">
        <f t="array" ref="Z159">IF(_xlfn.SWITCH(TRUE,COLUMN()-COLUMN($J$5)-$G159&lt;0,FALSE,MOD(COLUMN()-COLUMN($J$5)-$G159,$I159)=0,TRUE,FALSE),$J159*Z$2,0)</f>
        <v>0</v>
      </c>
      <c r="AA159" s="126">
        <f t="array" ref="AA159">IF(_xlfn.SWITCH(TRUE,COLUMN()-COLUMN($J$5)-$G159&lt;0,FALSE,MOD(COLUMN()-COLUMN($J$5)-$G159,$I159)=0,TRUE,FALSE),$J159*AA$2,0)</f>
        <v>0</v>
      </c>
      <c r="AB159" s="126">
        <f t="array" ref="AB159">IF(_xlfn.SWITCH(TRUE,COLUMN()-COLUMN($J$5)-$G159&lt;0,FALSE,MOD(COLUMN()-COLUMN($J$5)-$G159,$I159)=0,TRUE,FALSE),$J159*AB$2,0)</f>
        <v>1154720.6770958526</v>
      </c>
      <c r="AC159" s="126">
        <f t="array" ref="AC159">IF(_xlfn.SWITCH(TRUE,COLUMN()-COLUMN($J$5)-$G159&lt;0,FALSE,MOD(COLUMN()-COLUMN($J$5)-$G159,$I159)=0,TRUE,FALSE),$J159*AC$2,0)</f>
        <v>0</v>
      </c>
      <c r="AD159" s="126">
        <f t="array" ref="AD159">IF(_xlfn.SWITCH(TRUE,COLUMN()-COLUMN($J$5)-$G159&lt;0,FALSE,MOD(COLUMN()-COLUMN($J$5)-$G159,$I159)=0,TRUE,FALSE),$J159*AD$2,0)</f>
        <v>0</v>
      </c>
      <c r="AE159" s="127">
        <f t="shared" si="10"/>
        <v>1895891.9395958525</v>
      </c>
    </row>
    <row r="160" spans="1:31" s="128" customFormat="1" ht="27" customHeight="1" outlineLevel="2">
      <c r="A160" s="122" t="s">
        <v>903</v>
      </c>
      <c r="B160" s="141" t="s">
        <v>1286</v>
      </c>
      <c r="C160" s="252"/>
      <c r="D160" s="252" t="s">
        <v>1091</v>
      </c>
      <c r="E160" s="125" t="s">
        <v>1096</v>
      </c>
      <c r="F160" s="125" t="s">
        <v>983</v>
      </c>
      <c r="G160" s="122">
        <f t="shared" si="9"/>
        <v>1</v>
      </c>
      <c r="H160" s="125">
        <v>2025</v>
      </c>
      <c r="I160" s="125">
        <v>1</v>
      </c>
      <c r="J160" s="415">
        <f>Costs!P159</f>
        <v>33750</v>
      </c>
      <c r="K160" s="419">
        <f t="array" ref="K160">IF(_xlfn.SWITCH(TRUE,COLUMN()-COLUMN($J$5)-$G160&lt;0,FALSE,MOD(COLUMN()-COLUMN($J$5)-$G160,$I160)=0,TRUE,FALSE),$J160*K$2,0)</f>
        <v>34931.25</v>
      </c>
      <c r="L160" s="126">
        <f t="array" ref="L160">IF(_xlfn.SWITCH(TRUE,COLUMN()-COLUMN($J$5)-$G160&lt;0,FALSE,MOD(COLUMN()-COLUMN($J$5)-$G160,$I160)=0,TRUE,FALSE),$J160*L$2,0)</f>
        <v>35979.1875</v>
      </c>
      <c r="M160" s="126">
        <f t="array" ref="M160">IF(_xlfn.SWITCH(TRUE,COLUMN()-COLUMN($J$5)-$G160&lt;0,FALSE,MOD(COLUMN()-COLUMN($J$5)-$G160,$I160)=0,TRUE,FALSE),$J160*M$2,0)</f>
        <v>37058.563125000001</v>
      </c>
      <c r="N160" s="126">
        <f t="array" ref="N160">IF(_xlfn.SWITCH(TRUE,COLUMN()-COLUMN($J$5)-$G160&lt;0,FALSE,MOD(COLUMN()-COLUMN($J$5)-$G160,$I160)=0,TRUE,FALSE),$J160*N$2,0)</f>
        <v>38170.320018750004</v>
      </c>
      <c r="O160" s="126">
        <f t="array" ref="O160">IF(_xlfn.SWITCH(TRUE,COLUMN()-COLUMN($J$5)-$G160&lt;0,FALSE,MOD(COLUMN()-COLUMN($J$5)-$G160,$I160)=0,TRUE,FALSE),$J160*O$2,0)</f>
        <v>39315.429619312505</v>
      </c>
      <c r="P160" s="126">
        <f t="array" ref="P160">IF(_xlfn.SWITCH(TRUE,COLUMN()-COLUMN($J$5)-$G160&lt;0,FALSE,MOD(COLUMN()-COLUMN($J$5)-$G160,$I160)=0,TRUE,FALSE),$J160*P$2,0)</f>
        <v>40494.892507891884</v>
      </c>
      <c r="Q160" s="126">
        <f t="array" ref="Q160">IF(_xlfn.SWITCH(TRUE,COLUMN()-COLUMN($J$5)-$G160&lt;0,FALSE,MOD(COLUMN()-COLUMN($J$5)-$G160,$I160)=0,TRUE,FALSE),$J160*Q$2,0)</f>
        <v>41709.739283128642</v>
      </c>
      <c r="R160" s="126">
        <f t="array" ref="R160">IF(_xlfn.SWITCH(TRUE,COLUMN()-COLUMN($J$5)-$G160&lt;0,FALSE,MOD(COLUMN()-COLUMN($J$5)-$G160,$I160)=0,TRUE,FALSE),$J160*R$2,0)</f>
        <v>42961.031461622501</v>
      </c>
      <c r="S160" s="126">
        <f t="array" ref="S160">IF(_xlfn.SWITCH(TRUE,COLUMN()-COLUMN($J$5)-$G160&lt;0,FALSE,MOD(COLUMN()-COLUMN($J$5)-$G160,$I160)=0,TRUE,FALSE),$J160*S$2,0)</f>
        <v>44249.862405471176</v>
      </c>
      <c r="T160" s="126">
        <f t="array" ref="T160">IF(_xlfn.SWITCH(TRUE,COLUMN()-COLUMN($J$5)-$G160&lt;0,FALSE,MOD(COLUMN()-COLUMN($J$5)-$G160,$I160)=0,TRUE,FALSE),$J160*T$2,0)</f>
        <v>45577.358277635307</v>
      </c>
      <c r="U160" s="126">
        <f t="array" ref="U160">IF(_xlfn.SWITCH(TRUE,COLUMN()-COLUMN($J$5)-$G160&lt;0,FALSE,MOD(COLUMN()-COLUMN($J$5)-$G160,$I160)=0,TRUE,FALSE),$J160*U$2,0)</f>
        <v>46944.679025964368</v>
      </c>
      <c r="V160" s="126">
        <f t="array" ref="V160">IF(_xlfn.SWITCH(TRUE,COLUMN()-COLUMN($J$5)-$G160&lt;0,FALSE,MOD(COLUMN()-COLUMN($J$5)-$G160,$I160)=0,TRUE,FALSE),$J160*V$2,0)</f>
        <v>48353.019396743301</v>
      </c>
      <c r="W160" s="126">
        <f t="array" ref="W160">IF(_xlfn.SWITCH(TRUE,COLUMN()-COLUMN($J$5)-$G160&lt;0,FALSE,MOD(COLUMN()-COLUMN($J$5)-$G160,$I160)=0,TRUE,FALSE),$J160*W$2,0)</f>
        <v>49803.609978645603</v>
      </c>
      <c r="X160" s="126">
        <f t="array" ref="X160">IF(_xlfn.SWITCH(TRUE,COLUMN()-COLUMN($J$5)-$G160&lt;0,FALSE,MOD(COLUMN()-COLUMN($J$5)-$G160,$I160)=0,TRUE,FALSE),$J160*X$2,0)</f>
        <v>51297.71827800497</v>
      </c>
      <c r="Y160" s="126">
        <f t="array" ref="Y160">IF(_xlfn.SWITCH(TRUE,COLUMN()-COLUMN($J$5)-$G160&lt;0,FALSE,MOD(COLUMN()-COLUMN($J$5)-$G160,$I160)=0,TRUE,FALSE),$J160*Y$2,0)</f>
        <v>52836.649826345114</v>
      </c>
      <c r="Z160" s="126">
        <f t="array" ref="Z160">IF(_xlfn.SWITCH(TRUE,COLUMN()-COLUMN($J$5)-$G160&lt;0,FALSE,MOD(COLUMN()-COLUMN($J$5)-$G160,$I160)=0,TRUE,FALSE),$J160*Z$2,0)</f>
        <v>54421.749321135474</v>
      </c>
      <c r="AA160" s="126">
        <f t="array" ref="AA160">IF(_xlfn.SWITCH(TRUE,COLUMN()-COLUMN($J$5)-$G160&lt;0,FALSE,MOD(COLUMN()-COLUMN($J$5)-$G160,$I160)=0,TRUE,FALSE),$J160*AA$2,0)</f>
        <v>56054.401800769541</v>
      </c>
      <c r="AB160" s="126">
        <f t="array" ref="AB160">IF(_xlfn.SWITCH(TRUE,COLUMN()-COLUMN($J$5)-$G160&lt;0,FALSE,MOD(COLUMN()-COLUMN($J$5)-$G160,$I160)=0,TRUE,FALSE),$J160*AB$2,0)</f>
        <v>57736.033854792629</v>
      </c>
      <c r="AC160" s="126">
        <f t="array" ref="AC160">IF(_xlfn.SWITCH(TRUE,COLUMN()-COLUMN($J$5)-$G160&lt;0,FALSE,MOD(COLUMN()-COLUMN($J$5)-$G160,$I160)=0,TRUE,FALSE),$J160*AC$2,0)</f>
        <v>59468.114870436402</v>
      </c>
      <c r="AD160" s="126">
        <f t="array" ref="AD160">IF(_xlfn.SWITCH(TRUE,COLUMN()-COLUMN($J$5)-$G160&lt;0,FALSE,MOD(COLUMN()-COLUMN($J$5)-$G160,$I160)=0,TRUE,FALSE),$J160*AD$2,0)</f>
        <v>61252.158316549496</v>
      </c>
      <c r="AE160" s="127">
        <f t="shared" si="10"/>
        <v>938615.76886819885</v>
      </c>
    </row>
    <row r="161" spans="1:31" s="128" customFormat="1" ht="39" customHeight="1" outlineLevel="2">
      <c r="A161" s="122" t="s">
        <v>903</v>
      </c>
      <c r="B161" s="141" t="s">
        <v>1073</v>
      </c>
      <c r="C161" s="252"/>
      <c r="D161" s="252" t="s">
        <v>1091</v>
      </c>
      <c r="E161" s="125" t="s">
        <v>1096</v>
      </c>
      <c r="F161" s="125" t="s">
        <v>985</v>
      </c>
      <c r="G161" s="122">
        <f t="shared" si="9"/>
        <v>16</v>
      </c>
      <c r="H161" s="125">
        <v>2040</v>
      </c>
      <c r="I161" s="125">
        <v>18</v>
      </c>
      <c r="J161" s="415">
        <f>Costs!P160</f>
        <v>2700000</v>
      </c>
      <c r="K161" s="419">
        <f t="array" ref="K161">IF(_xlfn.SWITCH(TRUE,COLUMN()-COLUMN($J$5)-$G161&lt;0,FALSE,MOD(COLUMN()-COLUMN($J$5)-$G161,$I161)=0,TRUE,FALSE),$J161*K$2,0)</f>
        <v>0</v>
      </c>
      <c r="L161" s="126">
        <f t="array" ref="L161">IF(_xlfn.SWITCH(TRUE,COLUMN()-COLUMN($J$5)-$G161&lt;0,FALSE,MOD(COLUMN()-COLUMN($J$5)-$G161,$I161)=0,TRUE,FALSE),$J161*L$2,0)</f>
        <v>0</v>
      </c>
      <c r="M161" s="126">
        <f t="array" ref="M161">IF(_xlfn.SWITCH(TRUE,COLUMN()-COLUMN($J$5)-$G161&lt;0,FALSE,MOD(COLUMN()-COLUMN($J$5)-$G161,$I161)=0,TRUE,FALSE),$J161*M$2,0)</f>
        <v>0</v>
      </c>
      <c r="N161" s="126">
        <f t="array" ref="N161">IF(_xlfn.SWITCH(TRUE,COLUMN()-COLUMN($J$5)-$G161&lt;0,FALSE,MOD(COLUMN()-COLUMN($J$5)-$G161,$I161)=0,TRUE,FALSE),$J161*N$2,0)</f>
        <v>0</v>
      </c>
      <c r="O161" s="126">
        <f t="array" ref="O161">IF(_xlfn.SWITCH(TRUE,COLUMN()-COLUMN($J$5)-$G161&lt;0,FALSE,MOD(COLUMN()-COLUMN($J$5)-$G161,$I161)=0,TRUE,FALSE),$J161*O$2,0)</f>
        <v>0</v>
      </c>
      <c r="P161" s="126">
        <f t="array" ref="P161">IF(_xlfn.SWITCH(TRUE,COLUMN()-COLUMN($J$5)-$G161&lt;0,FALSE,MOD(COLUMN()-COLUMN($J$5)-$G161,$I161)=0,TRUE,FALSE),$J161*P$2,0)</f>
        <v>0</v>
      </c>
      <c r="Q161" s="126">
        <f t="array" ref="Q161">IF(_xlfn.SWITCH(TRUE,COLUMN()-COLUMN($J$5)-$G161&lt;0,FALSE,MOD(COLUMN()-COLUMN($J$5)-$G161,$I161)=0,TRUE,FALSE),$J161*Q$2,0)</f>
        <v>0</v>
      </c>
      <c r="R161" s="126">
        <f t="array" ref="R161">IF(_xlfn.SWITCH(TRUE,COLUMN()-COLUMN($J$5)-$G161&lt;0,FALSE,MOD(COLUMN()-COLUMN($J$5)-$G161,$I161)=0,TRUE,FALSE),$J161*R$2,0)</f>
        <v>0</v>
      </c>
      <c r="S161" s="126">
        <f t="array" ref="S161">IF(_xlfn.SWITCH(TRUE,COLUMN()-COLUMN($J$5)-$G161&lt;0,FALSE,MOD(COLUMN()-COLUMN($J$5)-$G161,$I161)=0,TRUE,FALSE),$J161*S$2,0)</f>
        <v>0</v>
      </c>
      <c r="T161" s="126">
        <f t="array" ref="T161">IF(_xlfn.SWITCH(TRUE,COLUMN()-COLUMN($J$5)-$G161&lt;0,FALSE,MOD(COLUMN()-COLUMN($J$5)-$G161,$I161)=0,TRUE,FALSE),$J161*T$2,0)</f>
        <v>0</v>
      </c>
      <c r="U161" s="126">
        <f t="array" ref="U161">IF(_xlfn.SWITCH(TRUE,COLUMN()-COLUMN($J$5)-$G161&lt;0,FALSE,MOD(COLUMN()-COLUMN($J$5)-$G161,$I161)=0,TRUE,FALSE),$J161*U$2,0)</f>
        <v>0</v>
      </c>
      <c r="V161" s="126">
        <f t="array" ref="V161">IF(_xlfn.SWITCH(TRUE,COLUMN()-COLUMN($J$5)-$G161&lt;0,FALSE,MOD(COLUMN()-COLUMN($J$5)-$G161,$I161)=0,TRUE,FALSE),$J161*V$2,0)</f>
        <v>0</v>
      </c>
      <c r="W161" s="126">
        <f t="array" ref="W161">IF(_xlfn.SWITCH(TRUE,COLUMN()-COLUMN($J$5)-$G161&lt;0,FALSE,MOD(COLUMN()-COLUMN($J$5)-$G161,$I161)=0,TRUE,FALSE),$J161*W$2,0)</f>
        <v>0</v>
      </c>
      <c r="X161" s="126">
        <f t="array" ref="X161">IF(_xlfn.SWITCH(TRUE,COLUMN()-COLUMN($J$5)-$G161&lt;0,FALSE,MOD(COLUMN()-COLUMN($J$5)-$G161,$I161)=0,TRUE,FALSE),$J161*X$2,0)</f>
        <v>0</v>
      </c>
      <c r="Y161" s="126">
        <f t="array" ref="Y161">IF(_xlfn.SWITCH(TRUE,COLUMN()-COLUMN($J$5)-$G161&lt;0,FALSE,MOD(COLUMN()-COLUMN($J$5)-$G161,$I161)=0,TRUE,FALSE),$J161*Y$2,0)</f>
        <v>0</v>
      </c>
      <c r="Z161" s="126">
        <f t="array" ref="Z161">IF(_xlfn.SWITCH(TRUE,COLUMN()-COLUMN($J$5)-$G161&lt;0,FALSE,MOD(COLUMN()-COLUMN($J$5)-$G161,$I161)=0,TRUE,FALSE),$J161*Z$2,0)</f>
        <v>4353739.9456908377</v>
      </c>
      <c r="AA161" s="126">
        <f t="array" ref="AA161">IF(_xlfn.SWITCH(TRUE,COLUMN()-COLUMN($J$5)-$G161&lt;0,FALSE,MOD(COLUMN()-COLUMN($J$5)-$G161,$I161)=0,TRUE,FALSE),$J161*AA$2,0)</f>
        <v>0</v>
      </c>
      <c r="AB161" s="126">
        <f t="array" ref="AB161">IF(_xlfn.SWITCH(TRUE,COLUMN()-COLUMN($J$5)-$G161&lt;0,FALSE,MOD(COLUMN()-COLUMN($J$5)-$G161,$I161)=0,TRUE,FALSE),$J161*AB$2,0)</f>
        <v>0</v>
      </c>
      <c r="AC161" s="126">
        <f t="array" ref="AC161">IF(_xlfn.SWITCH(TRUE,COLUMN()-COLUMN($J$5)-$G161&lt;0,FALSE,MOD(COLUMN()-COLUMN($J$5)-$G161,$I161)=0,TRUE,FALSE),$J161*AC$2,0)</f>
        <v>0</v>
      </c>
      <c r="AD161" s="126">
        <f t="array" ref="AD161">IF(_xlfn.SWITCH(TRUE,COLUMN()-COLUMN($J$5)-$G161&lt;0,FALSE,MOD(COLUMN()-COLUMN($J$5)-$G161,$I161)=0,TRUE,FALSE),$J161*AD$2,0)</f>
        <v>0</v>
      </c>
      <c r="AE161" s="127">
        <f t="shared" si="10"/>
        <v>4353739.9456908377</v>
      </c>
    </row>
    <row r="162" spans="1:31" s="128" customFormat="1" ht="27" customHeight="1" outlineLevel="2">
      <c r="A162" s="122" t="s">
        <v>903</v>
      </c>
      <c r="B162" s="141" t="s">
        <v>1074</v>
      </c>
      <c r="C162" s="252"/>
      <c r="D162" s="252" t="s">
        <v>1097</v>
      </c>
      <c r="E162" s="125" t="s">
        <v>1098</v>
      </c>
      <c r="F162" s="125" t="s">
        <v>985</v>
      </c>
      <c r="G162" s="122">
        <f t="shared" si="9"/>
        <v>6</v>
      </c>
      <c r="H162" s="125">
        <v>2030</v>
      </c>
      <c r="I162" s="125">
        <v>15</v>
      </c>
      <c r="J162" s="415">
        <f>Costs!P161</f>
        <v>202500</v>
      </c>
      <c r="K162" s="419">
        <f t="array" ref="K162">IF(_xlfn.SWITCH(TRUE,COLUMN()-COLUMN($J$5)-$G162&lt;0,FALSE,MOD(COLUMN()-COLUMN($J$5)-$G162,$I162)=0,TRUE,FALSE),$J162*K$2,0)</f>
        <v>0</v>
      </c>
      <c r="L162" s="126">
        <f t="array" ref="L162">IF(_xlfn.SWITCH(TRUE,COLUMN()-COLUMN($J$5)-$G162&lt;0,FALSE,MOD(COLUMN()-COLUMN($J$5)-$G162,$I162)=0,TRUE,FALSE),$J162*L$2,0)</f>
        <v>0</v>
      </c>
      <c r="M162" s="126">
        <f t="array" ref="M162">IF(_xlfn.SWITCH(TRUE,COLUMN()-COLUMN($J$5)-$G162&lt;0,FALSE,MOD(COLUMN()-COLUMN($J$5)-$G162,$I162)=0,TRUE,FALSE),$J162*M$2,0)</f>
        <v>0</v>
      </c>
      <c r="N162" s="126">
        <f t="array" ref="N162">IF(_xlfn.SWITCH(TRUE,COLUMN()-COLUMN($J$5)-$G162&lt;0,FALSE,MOD(COLUMN()-COLUMN($J$5)-$G162,$I162)=0,TRUE,FALSE),$J162*N$2,0)</f>
        <v>0</v>
      </c>
      <c r="O162" s="126">
        <f t="array" ref="O162">IF(_xlfn.SWITCH(TRUE,COLUMN()-COLUMN($J$5)-$G162&lt;0,FALSE,MOD(COLUMN()-COLUMN($J$5)-$G162,$I162)=0,TRUE,FALSE),$J162*O$2,0)</f>
        <v>0</v>
      </c>
      <c r="P162" s="126">
        <f t="array" ref="P162">IF(_xlfn.SWITCH(TRUE,COLUMN()-COLUMN($J$5)-$G162&lt;0,FALSE,MOD(COLUMN()-COLUMN($J$5)-$G162,$I162)=0,TRUE,FALSE),$J162*P$2,0)</f>
        <v>242969.35504735127</v>
      </c>
      <c r="Q162" s="126">
        <f t="array" ref="Q162">IF(_xlfn.SWITCH(TRUE,COLUMN()-COLUMN($J$5)-$G162&lt;0,FALSE,MOD(COLUMN()-COLUMN($J$5)-$G162,$I162)=0,TRUE,FALSE),$J162*Q$2,0)</f>
        <v>0</v>
      </c>
      <c r="R162" s="126">
        <f t="array" ref="R162">IF(_xlfn.SWITCH(TRUE,COLUMN()-COLUMN($J$5)-$G162&lt;0,FALSE,MOD(COLUMN()-COLUMN($J$5)-$G162,$I162)=0,TRUE,FALSE),$J162*R$2,0)</f>
        <v>0</v>
      </c>
      <c r="S162" s="126">
        <f t="array" ref="S162">IF(_xlfn.SWITCH(TRUE,COLUMN()-COLUMN($J$5)-$G162&lt;0,FALSE,MOD(COLUMN()-COLUMN($J$5)-$G162,$I162)=0,TRUE,FALSE),$J162*S$2,0)</f>
        <v>0</v>
      </c>
      <c r="T162" s="126">
        <f t="array" ref="T162">IF(_xlfn.SWITCH(TRUE,COLUMN()-COLUMN($J$5)-$G162&lt;0,FALSE,MOD(COLUMN()-COLUMN($J$5)-$G162,$I162)=0,TRUE,FALSE),$J162*T$2,0)</f>
        <v>0</v>
      </c>
      <c r="U162" s="126">
        <f t="array" ref="U162">IF(_xlfn.SWITCH(TRUE,COLUMN()-COLUMN($J$5)-$G162&lt;0,FALSE,MOD(COLUMN()-COLUMN($J$5)-$G162,$I162)=0,TRUE,FALSE),$J162*U$2,0)</f>
        <v>0</v>
      </c>
      <c r="V162" s="126">
        <f t="array" ref="V162">IF(_xlfn.SWITCH(TRUE,COLUMN()-COLUMN($J$5)-$G162&lt;0,FALSE,MOD(COLUMN()-COLUMN($J$5)-$G162,$I162)=0,TRUE,FALSE),$J162*V$2,0)</f>
        <v>0</v>
      </c>
      <c r="W162" s="126">
        <f t="array" ref="W162">IF(_xlfn.SWITCH(TRUE,COLUMN()-COLUMN($J$5)-$G162&lt;0,FALSE,MOD(COLUMN()-COLUMN($J$5)-$G162,$I162)=0,TRUE,FALSE),$J162*W$2,0)</f>
        <v>0</v>
      </c>
      <c r="X162" s="126">
        <f t="array" ref="X162">IF(_xlfn.SWITCH(TRUE,COLUMN()-COLUMN($J$5)-$G162&lt;0,FALSE,MOD(COLUMN()-COLUMN($J$5)-$G162,$I162)=0,TRUE,FALSE),$J162*X$2,0)</f>
        <v>0</v>
      </c>
      <c r="Y162" s="126">
        <f t="array" ref="Y162">IF(_xlfn.SWITCH(TRUE,COLUMN()-COLUMN($J$5)-$G162&lt;0,FALSE,MOD(COLUMN()-COLUMN($J$5)-$G162,$I162)=0,TRUE,FALSE),$J162*Y$2,0)</f>
        <v>0</v>
      </c>
      <c r="Z162" s="126">
        <f t="array" ref="Z162">IF(_xlfn.SWITCH(TRUE,COLUMN()-COLUMN($J$5)-$G162&lt;0,FALSE,MOD(COLUMN()-COLUMN($J$5)-$G162,$I162)=0,TRUE,FALSE),$J162*Z$2,0)</f>
        <v>0</v>
      </c>
      <c r="AA162" s="126">
        <f t="array" ref="AA162">IF(_xlfn.SWITCH(TRUE,COLUMN()-COLUMN($J$5)-$G162&lt;0,FALSE,MOD(COLUMN()-COLUMN($J$5)-$G162,$I162)=0,TRUE,FALSE),$J162*AA$2,0)</f>
        <v>0</v>
      </c>
      <c r="AB162" s="126">
        <f t="array" ref="AB162">IF(_xlfn.SWITCH(TRUE,COLUMN()-COLUMN($J$5)-$G162&lt;0,FALSE,MOD(COLUMN()-COLUMN($J$5)-$G162,$I162)=0,TRUE,FALSE),$J162*AB$2,0)</f>
        <v>0</v>
      </c>
      <c r="AC162" s="126">
        <f t="array" ref="AC162">IF(_xlfn.SWITCH(TRUE,COLUMN()-COLUMN($J$5)-$G162&lt;0,FALSE,MOD(COLUMN()-COLUMN($J$5)-$G162,$I162)=0,TRUE,FALSE),$J162*AC$2,0)</f>
        <v>0</v>
      </c>
      <c r="AD162" s="126">
        <f t="array" ref="AD162">IF(_xlfn.SWITCH(TRUE,COLUMN()-COLUMN($J$5)-$G162&lt;0,FALSE,MOD(COLUMN()-COLUMN($J$5)-$G162,$I162)=0,TRUE,FALSE),$J162*AD$2,0)</f>
        <v>0</v>
      </c>
      <c r="AE162" s="127">
        <f t="shared" si="10"/>
        <v>242969.35504735127</v>
      </c>
    </row>
    <row r="163" spans="1:31" s="128" customFormat="1" ht="27" customHeight="1" outlineLevel="2">
      <c r="A163" s="122" t="s">
        <v>903</v>
      </c>
      <c r="B163" s="141" t="s">
        <v>1075</v>
      </c>
      <c r="C163" s="252"/>
      <c r="D163" s="252" t="s">
        <v>1097</v>
      </c>
      <c r="E163" s="125" t="s">
        <v>1098</v>
      </c>
      <c r="F163" s="125" t="s">
        <v>985</v>
      </c>
      <c r="G163" s="122">
        <f t="shared" si="9"/>
        <v>6</v>
      </c>
      <c r="H163" s="125">
        <v>2030</v>
      </c>
      <c r="I163" s="125">
        <v>15</v>
      </c>
      <c r="J163" s="415">
        <f>Costs!P162</f>
        <v>54000</v>
      </c>
      <c r="K163" s="419">
        <f t="array" ref="K163">IF(_xlfn.SWITCH(TRUE,COLUMN()-COLUMN($J$5)-$G163&lt;0,FALSE,MOD(COLUMN()-COLUMN($J$5)-$G163,$I163)=0,TRUE,FALSE),$J163*K$2,0)</f>
        <v>0</v>
      </c>
      <c r="L163" s="126">
        <f t="array" ref="L163">IF(_xlfn.SWITCH(TRUE,COLUMN()-COLUMN($J$5)-$G163&lt;0,FALSE,MOD(COLUMN()-COLUMN($J$5)-$G163,$I163)=0,TRUE,FALSE),$J163*L$2,0)</f>
        <v>0</v>
      </c>
      <c r="M163" s="126">
        <f t="array" ref="M163">IF(_xlfn.SWITCH(TRUE,COLUMN()-COLUMN($J$5)-$G163&lt;0,FALSE,MOD(COLUMN()-COLUMN($J$5)-$G163,$I163)=0,TRUE,FALSE),$J163*M$2,0)</f>
        <v>0</v>
      </c>
      <c r="N163" s="126">
        <f t="array" ref="N163">IF(_xlfn.SWITCH(TRUE,COLUMN()-COLUMN($J$5)-$G163&lt;0,FALSE,MOD(COLUMN()-COLUMN($J$5)-$G163,$I163)=0,TRUE,FALSE),$J163*N$2,0)</f>
        <v>0</v>
      </c>
      <c r="O163" s="126">
        <f t="array" ref="O163">IF(_xlfn.SWITCH(TRUE,COLUMN()-COLUMN($J$5)-$G163&lt;0,FALSE,MOD(COLUMN()-COLUMN($J$5)-$G163,$I163)=0,TRUE,FALSE),$J163*O$2,0)</f>
        <v>0</v>
      </c>
      <c r="P163" s="126">
        <f t="array" ref="P163">IF(_xlfn.SWITCH(TRUE,COLUMN()-COLUMN($J$5)-$G163&lt;0,FALSE,MOD(COLUMN()-COLUMN($J$5)-$G163,$I163)=0,TRUE,FALSE),$J163*P$2,0)</f>
        <v>64791.828012627011</v>
      </c>
      <c r="Q163" s="126">
        <f t="array" ref="Q163">IF(_xlfn.SWITCH(TRUE,COLUMN()-COLUMN($J$5)-$G163&lt;0,FALSE,MOD(COLUMN()-COLUMN($J$5)-$G163,$I163)=0,TRUE,FALSE),$J163*Q$2,0)</f>
        <v>0</v>
      </c>
      <c r="R163" s="126">
        <f t="array" ref="R163">IF(_xlfn.SWITCH(TRUE,COLUMN()-COLUMN($J$5)-$G163&lt;0,FALSE,MOD(COLUMN()-COLUMN($J$5)-$G163,$I163)=0,TRUE,FALSE),$J163*R$2,0)</f>
        <v>0</v>
      </c>
      <c r="S163" s="126">
        <f t="array" ref="S163">IF(_xlfn.SWITCH(TRUE,COLUMN()-COLUMN($J$5)-$G163&lt;0,FALSE,MOD(COLUMN()-COLUMN($J$5)-$G163,$I163)=0,TRUE,FALSE),$J163*S$2,0)</f>
        <v>0</v>
      </c>
      <c r="T163" s="126">
        <f t="array" ref="T163">IF(_xlfn.SWITCH(TRUE,COLUMN()-COLUMN($J$5)-$G163&lt;0,FALSE,MOD(COLUMN()-COLUMN($J$5)-$G163,$I163)=0,TRUE,FALSE),$J163*T$2,0)</f>
        <v>0</v>
      </c>
      <c r="U163" s="126">
        <f t="array" ref="U163">IF(_xlfn.SWITCH(TRUE,COLUMN()-COLUMN($J$5)-$G163&lt;0,FALSE,MOD(COLUMN()-COLUMN($J$5)-$G163,$I163)=0,TRUE,FALSE),$J163*U$2,0)</f>
        <v>0</v>
      </c>
      <c r="V163" s="126">
        <f t="array" ref="V163">IF(_xlfn.SWITCH(TRUE,COLUMN()-COLUMN($J$5)-$G163&lt;0,FALSE,MOD(COLUMN()-COLUMN($J$5)-$G163,$I163)=0,TRUE,FALSE),$J163*V$2,0)</f>
        <v>0</v>
      </c>
      <c r="W163" s="126">
        <f t="array" ref="W163">IF(_xlfn.SWITCH(TRUE,COLUMN()-COLUMN($J$5)-$G163&lt;0,FALSE,MOD(COLUMN()-COLUMN($J$5)-$G163,$I163)=0,TRUE,FALSE),$J163*W$2,0)</f>
        <v>0</v>
      </c>
      <c r="X163" s="126">
        <f t="array" ref="X163">IF(_xlfn.SWITCH(TRUE,COLUMN()-COLUMN($J$5)-$G163&lt;0,FALSE,MOD(COLUMN()-COLUMN($J$5)-$G163,$I163)=0,TRUE,FALSE),$J163*X$2,0)</f>
        <v>0</v>
      </c>
      <c r="Y163" s="126">
        <f t="array" ref="Y163">IF(_xlfn.SWITCH(TRUE,COLUMN()-COLUMN($J$5)-$G163&lt;0,FALSE,MOD(COLUMN()-COLUMN($J$5)-$G163,$I163)=0,TRUE,FALSE),$J163*Y$2,0)</f>
        <v>0</v>
      </c>
      <c r="Z163" s="126">
        <f t="array" ref="Z163">IF(_xlfn.SWITCH(TRUE,COLUMN()-COLUMN($J$5)-$G163&lt;0,FALSE,MOD(COLUMN()-COLUMN($J$5)-$G163,$I163)=0,TRUE,FALSE),$J163*Z$2,0)</f>
        <v>0</v>
      </c>
      <c r="AA163" s="126">
        <f t="array" ref="AA163">IF(_xlfn.SWITCH(TRUE,COLUMN()-COLUMN($J$5)-$G163&lt;0,FALSE,MOD(COLUMN()-COLUMN($J$5)-$G163,$I163)=0,TRUE,FALSE),$J163*AA$2,0)</f>
        <v>0</v>
      </c>
      <c r="AB163" s="126">
        <f t="array" ref="AB163">IF(_xlfn.SWITCH(TRUE,COLUMN()-COLUMN($J$5)-$G163&lt;0,FALSE,MOD(COLUMN()-COLUMN($J$5)-$G163,$I163)=0,TRUE,FALSE),$J163*AB$2,0)</f>
        <v>0</v>
      </c>
      <c r="AC163" s="126">
        <f t="array" ref="AC163">IF(_xlfn.SWITCH(TRUE,COLUMN()-COLUMN($J$5)-$G163&lt;0,FALSE,MOD(COLUMN()-COLUMN($J$5)-$G163,$I163)=0,TRUE,FALSE),$J163*AC$2,0)</f>
        <v>0</v>
      </c>
      <c r="AD163" s="126">
        <f t="array" ref="AD163">IF(_xlfn.SWITCH(TRUE,COLUMN()-COLUMN($J$5)-$G163&lt;0,FALSE,MOD(COLUMN()-COLUMN($J$5)-$G163,$I163)=0,TRUE,FALSE),$J163*AD$2,0)</f>
        <v>0</v>
      </c>
      <c r="AE163" s="127">
        <f t="shared" si="10"/>
        <v>64791.828012627011</v>
      </c>
    </row>
    <row r="164" spans="1:31" s="128" customFormat="1" ht="36.950000000000003" customHeight="1" outlineLevel="2">
      <c r="A164" s="122" t="s">
        <v>903</v>
      </c>
      <c r="B164" s="141" t="s">
        <v>1287</v>
      </c>
      <c r="C164" s="252"/>
      <c r="D164" s="252" t="s">
        <v>1097</v>
      </c>
      <c r="E164" s="125" t="s">
        <v>1098</v>
      </c>
      <c r="F164" s="125" t="s">
        <v>985</v>
      </c>
      <c r="G164" s="122">
        <f t="shared" si="9"/>
        <v>11</v>
      </c>
      <c r="H164" s="125">
        <v>2035</v>
      </c>
      <c r="I164" s="125">
        <v>25</v>
      </c>
      <c r="J164" s="415">
        <f>Costs!P163</f>
        <v>18900</v>
      </c>
      <c r="K164" s="419">
        <f t="array" ref="K164">IF(_xlfn.SWITCH(TRUE,COLUMN()-COLUMN($J$5)-$G164&lt;0,FALSE,MOD(COLUMN()-COLUMN($J$5)-$G164,$I164)=0,TRUE,FALSE),$J164*K$2,0)</f>
        <v>0</v>
      </c>
      <c r="L164" s="126">
        <f t="array" ref="L164">IF(_xlfn.SWITCH(TRUE,COLUMN()-COLUMN($J$5)-$G164&lt;0,FALSE,MOD(COLUMN()-COLUMN($J$5)-$G164,$I164)=0,TRUE,FALSE),$J164*L$2,0)</f>
        <v>0</v>
      </c>
      <c r="M164" s="126">
        <f t="array" ref="M164">IF(_xlfn.SWITCH(TRUE,COLUMN()-COLUMN($J$5)-$G164&lt;0,FALSE,MOD(COLUMN()-COLUMN($J$5)-$G164,$I164)=0,TRUE,FALSE),$J164*M$2,0)</f>
        <v>0</v>
      </c>
      <c r="N164" s="126">
        <f t="array" ref="N164">IF(_xlfn.SWITCH(TRUE,COLUMN()-COLUMN($J$5)-$G164&lt;0,FALSE,MOD(COLUMN()-COLUMN($J$5)-$G164,$I164)=0,TRUE,FALSE),$J164*N$2,0)</f>
        <v>0</v>
      </c>
      <c r="O164" s="126">
        <f t="array" ref="O164">IF(_xlfn.SWITCH(TRUE,COLUMN()-COLUMN($J$5)-$G164&lt;0,FALSE,MOD(COLUMN()-COLUMN($J$5)-$G164,$I164)=0,TRUE,FALSE),$J164*O$2,0)</f>
        <v>0</v>
      </c>
      <c r="P164" s="126">
        <f t="array" ref="P164">IF(_xlfn.SWITCH(TRUE,COLUMN()-COLUMN($J$5)-$G164&lt;0,FALSE,MOD(COLUMN()-COLUMN($J$5)-$G164,$I164)=0,TRUE,FALSE),$J164*P$2,0)</f>
        <v>0</v>
      </c>
      <c r="Q164" s="126">
        <f t="array" ref="Q164">IF(_xlfn.SWITCH(TRUE,COLUMN()-COLUMN($J$5)-$G164&lt;0,FALSE,MOD(COLUMN()-COLUMN($J$5)-$G164,$I164)=0,TRUE,FALSE),$J164*Q$2,0)</f>
        <v>0</v>
      </c>
      <c r="R164" s="126">
        <f t="array" ref="R164">IF(_xlfn.SWITCH(TRUE,COLUMN()-COLUMN($J$5)-$G164&lt;0,FALSE,MOD(COLUMN()-COLUMN($J$5)-$G164,$I164)=0,TRUE,FALSE),$J164*R$2,0)</f>
        <v>0</v>
      </c>
      <c r="S164" s="126">
        <f t="array" ref="S164">IF(_xlfn.SWITCH(TRUE,COLUMN()-COLUMN($J$5)-$G164&lt;0,FALSE,MOD(COLUMN()-COLUMN($J$5)-$G164,$I164)=0,TRUE,FALSE),$J164*S$2,0)</f>
        <v>0</v>
      </c>
      <c r="T164" s="126">
        <f t="array" ref="T164">IF(_xlfn.SWITCH(TRUE,COLUMN()-COLUMN($J$5)-$G164&lt;0,FALSE,MOD(COLUMN()-COLUMN($J$5)-$G164,$I164)=0,TRUE,FALSE),$J164*T$2,0)</f>
        <v>0</v>
      </c>
      <c r="U164" s="126">
        <f t="array" ref="U164">IF(_xlfn.SWITCH(TRUE,COLUMN()-COLUMN($J$5)-$G164&lt;0,FALSE,MOD(COLUMN()-COLUMN($J$5)-$G164,$I164)=0,TRUE,FALSE),$J164*U$2,0)</f>
        <v>26289.020254540046</v>
      </c>
      <c r="V164" s="126">
        <f t="array" ref="V164">IF(_xlfn.SWITCH(TRUE,COLUMN()-COLUMN($J$5)-$G164&lt;0,FALSE,MOD(COLUMN()-COLUMN($J$5)-$G164,$I164)=0,TRUE,FALSE),$J164*V$2,0)</f>
        <v>0</v>
      </c>
      <c r="W164" s="126">
        <f t="array" ref="W164">IF(_xlfn.SWITCH(TRUE,COLUMN()-COLUMN($J$5)-$G164&lt;0,FALSE,MOD(COLUMN()-COLUMN($J$5)-$G164,$I164)=0,TRUE,FALSE),$J164*W$2,0)</f>
        <v>0</v>
      </c>
      <c r="X164" s="126">
        <f t="array" ref="X164">IF(_xlfn.SWITCH(TRUE,COLUMN()-COLUMN($J$5)-$G164&lt;0,FALSE,MOD(COLUMN()-COLUMN($J$5)-$G164,$I164)=0,TRUE,FALSE),$J164*X$2,0)</f>
        <v>0</v>
      </c>
      <c r="Y164" s="126">
        <f t="array" ref="Y164">IF(_xlfn.SWITCH(TRUE,COLUMN()-COLUMN($J$5)-$G164&lt;0,FALSE,MOD(COLUMN()-COLUMN($J$5)-$G164,$I164)=0,TRUE,FALSE),$J164*Y$2,0)</f>
        <v>0</v>
      </c>
      <c r="Z164" s="126">
        <f t="array" ref="Z164">IF(_xlfn.SWITCH(TRUE,COLUMN()-COLUMN($J$5)-$G164&lt;0,FALSE,MOD(COLUMN()-COLUMN($J$5)-$G164,$I164)=0,TRUE,FALSE),$J164*Z$2,0)</f>
        <v>0</v>
      </c>
      <c r="AA164" s="126">
        <f t="array" ref="AA164">IF(_xlfn.SWITCH(TRUE,COLUMN()-COLUMN($J$5)-$G164&lt;0,FALSE,MOD(COLUMN()-COLUMN($J$5)-$G164,$I164)=0,TRUE,FALSE),$J164*AA$2,0)</f>
        <v>0</v>
      </c>
      <c r="AB164" s="126">
        <f t="array" ref="AB164">IF(_xlfn.SWITCH(TRUE,COLUMN()-COLUMN($J$5)-$G164&lt;0,FALSE,MOD(COLUMN()-COLUMN($J$5)-$G164,$I164)=0,TRUE,FALSE),$J164*AB$2,0)</f>
        <v>0</v>
      </c>
      <c r="AC164" s="126">
        <f t="array" ref="AC164">IF(_xlfn.SWITCH(TRUE,COLUMN()-COLUMN($J$5)-$G164&lt;0,FALSE,MOD(COLUMN()-COLUMN($J$5)-$G164,$I164)=0,TRUE,FALSE),$J164*AC$2,0)</f>
        <v>0</v>
      </c>
      <c r="AD164" s="126">
        <f t="array" ref="AD164">IF(_xlfn.SWITCH(TRUE,COLUMN()-COLUMN($J$5)-$G164&lt;0,FALSE,MOD(COLUMN()-COLUMN($J$5)-$G164,$I164)=0,TRUE,FALSE),$J164*AD$2,0)</f>
        <v>0</v>
      </c>
      <c r="AE164" s="127">
        <f t="shared" si="10"/>
        <v>26289.020254540046</v>
      </c>
    </row>
    <row r="165" spans="1:31" s="128" customFormat="1" ht="33.950000000000003" customHeight="1" outlineLevel="2">
      <c r="A165" s="122" t="s">
        <v>903</v>
      </c>
      <c r="B165" s="141" t="s">
        <v>1076</v>
      </c>
      <c r="C165" s="252" t="s">
        <v>1106</v>
      </c>
      <c r="D165" s="252" t="s">
        <v>1097</v>
      </c>
      <c r="E165" s="125" t="s">
        <v>1099</v>
      </c>
      <c r="F165" s="125" t="s">
        <v>985</v>
      </c>
      <c r="G165" s="122">
        <f t="shared" si="9"/>
        <v>16</v>
      </c>
      <c r="H165" s="125">
        <v>2040</v>
      </c>
      <c r="I165" s="125">
        <v>25</v>
      </c>
      <c r="J165" s="415">
        <f>Costs!P164</f>
        <v>81000</v>
      </c>
      <c r="K165" s="419">
        <f t="array" ref="K165">IF(_xlfn.SWITCH(TRUE,COLUMN()-COLUMN($J$5)-$G165&lt;0,FALSE,MOD(COLUMN()-COLUMN($J$5)-$G165,$I165)=0,TRUE,FALSE),$J165*K$2,0)</f>
        <v>0</v>
      </c>
      <c r="L165" s="126">
        <f t="array" ref="L165">IF(_xlfn.SWITCH(TRUE,COLUMN()-COLUMN($J$5)-$G165&lt;0,FALSE,MOD(COLUMN()-COLUMN($J$5)-$G165,$I165)=0,TRUE,FALSE),$J165*L$2,0)</f>
        <v>0</v>
      </c>
      <c r="M165" s="126">
        <f t="array" ref="M165">IF(_xlfn.SWITCH(TRUE,COLUMN()-COLUMN($J$5)-$G165&lt;0,FALSE,MOD(COLUMN()-COLUMN($J$5)-$G165,$I165)=0,TRUE,FALSE),$J165*M$2,0)</f>
        <v>0</v>
      </c>
      <c r="N165" s="126">
        <f t="array" ref="N165">IF(_xlfn.SWITCH(TRUE,COLUMN()-COLUMN($J$5)-$G165&lt;0,FALSE,MOD(COLUMN()-COLUMN($J$5)-$G165,$I165)=0,TRUE,FALSE),$J165*N$2,0)</f>
        <v>0</v>
      </c>
      <c r="O165" s="126">
        <f t="array" ref="O165">IF(_xlfn.SWITCH(TRUE,COLUMN()-COLUMN($J$5)-$G165&lt;0,FALSE,MOD(COLUMN()-COLUMN($J$5)-$G165,$I165)=0,TRUE,FALSE),$J165*O$2,0)</f>
        <v>0</v>
      </c>
      <c r="P165" s="126">
        <f t="array" ref="P165">IF(_xlfn.SWITCH(TRUE,COLUMN()-COLUMN($J$5)-$G165&lt;0,FALSE,MOD(COLUMN()-COLUMN($J$5)-$G165,$I165)=0,TRUE,FALSE),$J165*P$2,0)</f>
        <v>0</v>
      </c>
      <c r="Q165" s="126">
        <f t="array" ref="Q165">IF(_xlfn.SWITCH(TRUE,COLUMN()-COLUMN($J$5)-$G165&lt;0,FALSE,MOD(COLUMN()-COLUMN($J$5)-$G165,$I165)=0,TRUE,FALSE),$J165*Q$2,0)</f>
        <v>0</v>
      </c>
      <c r="R165" s="126">
        <f t="array" ref="R165">IF(_xlfn.SWITCH(TRUE,COLUMN()-COLUMN($J$5)-$G165&lt;0,FALSE,MOD(COLUMN()-COLUMN($J$5)-$G165,$I165)=0,TRUE,FALSE),$J165*R$2,0)</f>
        <v>0</v>
      </c>
      <c r="S165" s="126">
        <f t="array" ref="S165">IF(_xlfn.SWITCH(TRUE,COLUMN()-COLUMN($J$5)-$G165&lt;0,FALSE,MOD(COLUMN()-COLUMN($J$5)-$G165,$I165)=0,TRUE,FALSE),$J165*S$2,0)</f>
        <v>0</v>
      </c>
      <c r="T165" s="126">
        <f t="array" ref="T165">IF(_xlfn.SWITCH(TRUE,COLUMN()-COLUMN($J$5)-$G165&lt;0,FALSE,MOD(COLUMN()-COLUMN($J$5)-$G165,$I165)=0,TRUE,FALSE),$J165*T$2,0)</f>
        <v>0</v>
      </c>
      <c r="U165" s="126">
        <f t="array" ref="U165">IF(_xlfn.SWITCH(TRUE,COLUMN()-COLUMN($J$5)-$G165&lt;0,FALSE,MOD(COLUMN()-COLUMN($J$5)-$G165,$I165)=0,TRUE,FALSE),$J165*U$2,0)</f>
        <v>0</v>
      </c>
      <c r="V165" s="126">
        <f t="array" ref="V165">IF(_xlfn.SWITCH(TRUE,COLUMN()-COLUMN($J$5)-$G165&lt;0,FALSE,MOD(COLUMN()-COLUMN($J$5)-$G165,$I165)=0,TRUE,FALSE),$J165*V$2,0)</f>
        <v>0</v>
      </c>
      <c r="W165" s="126">
        <f t="array" ref="W165">IF(_xlfn.SWITCH(TRUE,COLUMN()-COLUMN($J$5)-$G165&lt;0,FALSE,MOD(COLUMN()-COLUMN($J$5)-$G165,$I165)=0,TRUE,FALSE),$J165*W$2,0)</f>
        <v>0</v>
      </c>
      <c r="X165" s="126">
        <f t="array" ref="X165">IF(_xlfn.SWITCH(TRUE,COLUMN()-COLUMN($J$5)-$G165&lt;0,FALSE,MOD(COLUMN()-COLUMN($J$5)-$G165,$I165)=0,TRUE,FALSE),$J165*X$2,0)</f>
        <v>0</v>
      </c>
      <c r="Y165" s="126">
        <f t="array" ref="Y165">IF(_xlfn.SWITCH(TRUE,COLUMN()-COLUMN($J$5)-$G165&lt;0,FALSE,MOD(COLUMN()-COLUMN($J$5)-$G165,$I165)=0,TRUE,FALSE),$J165*Y$2,0)</f>
        <v>0</v>
      </c>
      <c r="Z165" s="126">
        <f t="array" ref="Z165">IF(_xlfn.SWITCH(TRUE,COLUMN()-COLUMN($J$5)-$G165&lt;0,FALSE,MOD(COLUMN()-COLUMN($J$5)-$G165,$I165)=0,TRUE,FALSE),$J165*Z$2,0)</f>
        <v>130612.19837072513</v>
      </c>
      <c r="AA165" s="126">
        <f t="array" ref="AA165">IF(_xlfn.SWITCH(TRUE,COLUMN()-COLUMN($J$5)-$G165&lt;0,FALSE,MOD(COLUMN()-COLUMN($J$5)-$G165,$I165)=0,TRUE,FALSE),$J165*AA$2,0)</f>
        <v>0</v>
      </c>
      <c r="AB165" s="126">
        <f t="array" ref="AB165">IF(_xlfn.SWITCH(TRUE,COLUMN()-COLUMN($J$5)-$G165&lt;0,FALSE,MOD(COLUMN()-COLUMN($J$5)-$G165,$I165)=0,TRUE,FALSE),$J165*AB$2,0)</f>
        <v>0</v>
      </c>
      <c r="AC165" s="126">
        <f t="array" ref="AC165">IF(_xlfn.SWITCH(TRUE,COLUMN()-COLUMN($J$5)-$G165&lt;0,FALSE,MOD(COLUMN()-COLUMN($J$5)-$G165,$I165)=0,TRUE,FALSE),$J165*AC$2,0)</f>
        <v>0</v>
      </c>
      <c r="AD165" s="126">
        <f t="array" ref="AD165">IF(_xlfn.SWITCH(TRUE,COLUMN()-COLUMN($J$5)-$G165&lt;0,FALSE,MOD(COLUMN()-COLUMN($J$5)-$G165,$I165)=0,TRUE,FALSE),$J165*AD$2,0)</f>
        <v>0</v>
      </c>
      <c r="AE165" s="127">
        <f t="shared" si="10"/>
        <v>130612.19837072513</v>
      </c>
    </row>
    <row r="166" spans="1:31" s="128" customFormat="1" ht="27" customHeight="1" outlineLevel="2">
      <c r="A166" s="122" t="s">
        <v>903</v>
      </c>
      <c r="B166" s="141" t="s">
        <v>1077</v>
      </c>
      <c r="C166" s="252" t="s">
        <v>1106</v>
      </c>
      <c r="D166" s="252" t="s">
        <v>1097</v>
      </c>
      <c r="E166" s="125" t="s">
        <v>1100</v>
      </c>
      <c r="F166" s="125" t="s">
        <v>985</v>
      </c>
      <c r="G166" s="122">
        <f t="shared" si="9"/>
        <v>11</v>
      </c>
      <c r="H166" s="125">
        <v>2035</v>
      </c>
      <c r="I166" s="125">
        <v>15</v>
      </c>
      <c r="J166" s="415">
        <f>Costs!P165</f>
        <v>27000</v>
      </c>
      <c r="K166" s="419">
        <f t="array" ref="K166">IF(_xlfn.SWITCH(TRUE,COLUMN()-COLUMN($J$5)-$G166&lt;0,FALSE,MOD(COLUMN()-COLUMN($J$5)-$G166,$I166)=0,TRUE,FALSE),$J166*K$2,0)</f>
        <v>0</v>
      </c>
      <c r="L166" s="126">
        <f t="array" ref="L166">IF(_xlfn.SWITCH(TRUE,COLUMN()-COLUMN($J$5)-$G166&lt;0,FALSE,MOD(COLUMN()-COLUMN($J$5)-$G166,$I166)=0,TRUE,FALSE),$J166*L$2,0)</f>
        <v>0</v>
      </c>
      <c r="M166" s="126">
        <f t="array" ref="M166">IF(_xlfn.SWITCH(TRUE,COLUMN()-COLUMN($J$5)-$G166&lt;0,FALSE,MOD(COLUMN()-COLUMN($J$5)-$G166,$I166)=0,TRUE,FALSE),$J166*M$2,0)</f>
        <v>0</v>
      </c>
      <c r="N166" s="126">
        <f t="array" ref="N166">IF(_xlfn.SWITCH(TRUE,COLUMN()-COLUMN($J$5)-$G166&lt;0,FALSE,MOD(COLUMN()-COLUMN($J$5)-$G166,$I166)=0,TRUE,FALSE),$J166*N$2,0)</f>
        <v>0</v>
      </c>
      <c r="O166" s="126">
        <f t="array" ref="O166">IF(_xlfn.SWITCH(TRUE,COLUMN()-COLUMN($J$5)-$G166&lt;0,FALSE,MOD(COLUMN()-COLUMN($J$5)-$G166,$I166)=0,TRUE,FALSE),$J166*O$2,0)</f>
        <v>0</v>
      </c>
      <c r="P166" s="126">
        <f t="array" ref="P166">IF(_xlfn.SWITCH(TRUE,COLUMN()-COLUMN($J$5)-$G166&lt;0,FALSE,MOD(COLUMN()-COLUMN($J$5)-$G166,$I166)=0,TRUE,FALSE),$J166*P$2,0)</f>
        <v>0</v>
      </c>
      <c r="Q166" s="126">
        <f t="array" ref="Q166">IF(_xlfn.SWITCH(TRUE,COLUMN()-COLUMN($J$5)-$G166&lt;0,FALSE,MOD(COLUMN()-COLUMN($J$5)-$G166,$I166)=0,TRUE,FALSE),$J166*Q$2,0)</f>
        <v>0</v>
      </c>
      <c r="R166" s="126">
        <f t="array" ref="R166">IF(_xlfn.SWITCH(TRUE,COLUMN()-COLUMN($J$5)-$G166&lt;0,FALSE,MOD(COLUMN()-COLUMN($J$5)-$G166,$I166)=0,TRUE,FALSE),$J166*R$2,0)</f>
        <v>0</v>
      </c>
      <c r="S166" s="126">
        <f t="array" ref="S166">IF(_xlfn.SWITCH(TRUE,COLUMN()-COLUMN($J$5)-$G166&lt;0,FALSE,MOD(COLUMN()-COLUMN($J$5)-$G166,$I166)=0,TRUE,FALSE),$J166*S$2,0)</f>
        <v>0</v>
      </c>
      <c r="T166" s="126">
        <f t="array" ref="T166">IF(_xlfn.SWITCH(TRUE,COLUMN()-COLUMN($J$5)-$G166&lt;0,FALSE,MOD(COLUMN()-COLUMN($J$5)-$G166,$I166)=0,TRUE,FALSE),$J166*T$2,0)</f>
        <v>0</v>
      </c>
      <c r="U166" s="126">
        <f t="array" ref="U166">IF(_xlfn.SWITCH(TRUE,COLUMN()-COLUMN($J$5)-$G166&lt;0,FALSE,MOD(COLUMN()-COLUMN($J$5)-$G166,$I166)=0,TRUE,FALSE),$J166*U$2,0)</f>
        <v>37555.743220771496</v>
      </c>
      <c r="V166" s="126">
        <f t="array" ref="V166">IF(_xlfn.SWITCH(TRUE,COLUMN()-COLUMN($J$5)-$G166&lt;0,FALSE,MOD(COLUMN()-COLUMN($J$5)-$G166,$I166)=0,TRUE,FALSE),$J166*V$2,0)</f>
        <v>0</v>
      </c>
      <c r="W166" s="126">
        <f t="array" ref="W166">IF(_xlfn.SWITCH(TRUE,COLUMN()-COLUMN($J$5)-$G166&lt;0,FALSE,MOD(COLUMN()-COLUMN($J$5)-$G166,$I166)=0,TRUE,FALSE),$J166*W$2,0)</f>
        <v>0</v>
      </c>
      <c r="X166" s="126">
        <f t="array" ref="X166">IF(_xlfn.SWITCH(TRUE,COLUMN()-COLUMN($J$5)-$G166&lt;0,FALSE,MOD(COLUMN()-COLUMN($J$5)-$G166,$I166)=0,TRUE,FALSE),$J166*X$2,0)</f>
        <v>0</v>
      </c>
      <c r="Y166" s="126">
        <f t="array" ref="Y166">IF(_xlfn.SWITCH(TRUE,COLUMN()-COLUMN($J$5)-$G166&lt;0,FALSE,MOD(COLUMN()-COLUMN($J$5)-$G166,$I166)=0,TRUE,FALSE),$J166*Y$2,0)</f>
        <v>0</v>
      </c>
      <c r="Z166" s="126">
        <f t="array" ref="Z166">IF(_xlfn.SWITCH(TRUE,COLUMN()-COLUMN($J$5)-$G166&lt;0,FALSE,MOD(COLUMN()-COLUMN($J$5)-$G166,$I166)=0,TRUE,FALSE),$J166*Z$2,0)</f>
        <v>0</v>
      </c>
      <c r="AA166" s="126">
        <f t="array" ref="AA166">IF(_xlfn.SWITCH(TRUE,COLUMN()-COLUMN($J$5)-$G166&lt;0,FALSE,MOD(COLUMN()-COLUMN($J$5)-$G166,$I166)=0,TRUE,FALSE),$J166*AA$2,0)</f>
        <v>0</v>
      </c>
      <c r="AB166" s="126">
        <f t="array" ref="AB166">IF(_xlfn.SWITCH(TRUE,COLUMN()-COLUMN($J$5)-$G166&lt;0,FALSE,MOD(COLUMN()-COLUMN($J$5)-$G166,$I166)=0,TRUE,FALSE),$J166*AB$2,0)</f>
        <v>0</v>
      </c>
      <c r="AC166" s="126">
        <f t="array" ref="AC166">IF(_xlfn.SWITCH(TRUE,COLUMN()-COLUMN($J$5)-$G166&lt;0,FALSE,MOD(COLUMN()-COLUMN($J$5)-$G166,$I166)=0,TRUE,FALSE),$J166*AC$2,0)</f>
        <v>0</v>
      </c>
      <c r="AD166" s="126">
        <f t="array" ref="AD166">IF(_xlfn.SWITCH(TRUE,COLUMN()-COLUMN($J$5)-$G166&lt;0,FALSE,MOD(COLUMN()-COLUMN($J$5)-$G166,$I166)=0,TRUE,FALSE),$J166*AD$2,0)</f>
        <v>0</v>
      </c>
      <c r="AE166" s="127">
        <f t="shared" si="10"/>
        <v>37555.743220771496</v>
      </c>
    </row>
    <row r="167" spans="1:31" s="128" customFormat="1" ht="27" customHeight="1" outlineLevel="2">
      <c r="A167" s="122" t="s">
        <v>903</v>
      </c>
      <c r="B167" s="141" t="s">
        <v>1078</v>
      </c>
      <c r="C167" s="252"/>
      <c r="D167" s="252" t="s">
        <v>1097</v>
      </c>
      <c r="E167" s="125" t="s">
        <v>1101</v>
      </c>
      <c r="F167" s="125" t="s">
        <v>985</v>
      </c>
      <c r="G167" s="122">
        <f t="shared" si="9"/>
        <v>16</v>
      </c>
      <c r="H167" s="125">
        <v>2040</v>
      </c>
      <c r="I167" s="125">
        <v>20</v>
      </c>
      <c r="J167" s="415">
        <f>Costs!P166</f>
        <v>896400.00000000012</v>
      </c>
      <c r="K167" s="419">
        <f t="array" ref="K167">IF(_xlfn.SWITCH(TRUE,COLUMN()-COLUMN($J$5)-$G167&lt;0,FALSE,MOD(COLUMN()-COLUMN($J$5)-$G167,$I167)=0,TRUE,FALSE),$J167*K$2,0)</f>
        <v>0</v>
      </c>
      <c r="L167" s="126">
        <f t="array" ref="L167">IF(_xlfn.SWITCH(TRUE,COLUMN()-COLUMN($J$5)-$G167&lt;0,FALSE,MOD(COLUMN()-COLUMN($J$5)-$G167,$I167)=0,TRUE,FALSE),$J167*L$2,0)</f>
        <v>0</v>
      </c>
      <c r="M167" s="126">
        <f t="array" ref="M167">IF(_xlfn.SWITCH(TRUE,COLUMN()-COLUMN($J$5)-$G167&lt;0,FALSE,MOD(COLUMN()-COLUMN($J$5)-$G167,$I167)=0,TRUE,FALSE),$J167*M$2,0)</f>
        <v>0</v>
      </c>
      <c r="N167" s="126">
        <f t="array" ref="N167">IF(_xlfn.SWITCH(TRUE,COLUMN()-COLUMN($J$5)-$G167&lt;0,FALSE,MOD(COLUMN()-COLUMN($J$5)-$G167,$I167)=0,TRUE,FALSE),$J167*N$2,0)</f>
        <v>0</v>
      </c>
      <c r="O167" s="126">
        <f t="array" ref="O167">IF(_xlfn.SWITCH(TRUE,COLUMN()-COLUMN($J$5)-$G167&lt;0,FALSE,MOD(COLUMN()-COLUMN($J$5)-$G167,$I167)=0,TRUE,FALSE),$J167*O$2,0)</f>
        <v>0</v>
      </c>
      <c r="P167" s="126">
        <f t="array" ref="P167">IF(_xlfn.SWITCH(TRUE,COLUMN()-COLUMN($J$5)-$G167&lt;0,FALSE,MOD(COLUMN()-COLUMN($J$5)-$G167,$I167)=0,TRUE,FALSE),$J167*P$2,0)</f>
        <v>0</v>
      </c>
      <c r="Q167" s="126">
        <f t="array" ref="Q167">IF(_xlfn.SWITCH(TRUE,COLUMN()-COLUMN($J$5)-$G167&lt;0,FALSE,MOD(COLUMN()-COLUMN($J$5)-$G167,$I167)=0,TRUE,FALSE),$J167*Q$2,0)</f>
        <v>0</v>
      </c>
      <c r="R167" s="126">
        <f t="array" ref="R167">IF(_xlfn.SWITCH(TRUE,COLUMN()-COLUMN($J$5)-$G167&lt;0,FALSE,MOD(COLUMN()-COLUMN($J$5)-$G167,$I167)=0,TRUE,FALSE),$J167*R$2,0)</f>
        <v>0</v>
      </c>
      <c r="S167" s="126">
        <f t="array" ref="S167">IF(_xlfn.SWITCH(TRUE,COLUMN()-COLUMN($J$5)-$G167&lt;0,FALSE,MOD(COLUMN()-COLUMN($J$5)-$G167,$I167)=0,TRUE,FALSE),$J167*S$2,0)</f>
        <v>0</v>
      </c>
      <c r="T167" s="126">
        <f t="array" ref="T167">IF(_xlfn.SWITCH(TRUE,COLUMN()-COLUMN($J$5)-$G167&lt;0,FALSE,MOD(COLUMN()-COLUMN($J$5)-$G167,$I167)=0,TRUE,FALSE),$J167*T$2,0)</f>
        <v>0</v>
      </c>
      <c r="U167" s="126">
        <f t="array" ref="U167">IF(_xlfn.SWITCH(TRUE,COLUMN()-COLUMN($J$5)-$G167&lt;0,FALSE,MOD(COLUMN()-COLUMN($J$5)-$G167,$I167)=0,TRUE,FALSE),$J167*U$2,0)</f>
        <v>0</v>
      </c>
      <c r="V167" s="126">
        <f t="array" ref="V167">IF(_xlfn.SWITCH(TRUE,COLUMN()-COLUMN($J$5)-$G167&lt;0,FALSE,MOD(COLUMN()-COLUMN($J$5)-$G167,$I167)=0,TRUE,FALSE),$J167*V$2,0)</f>
        <v>0</v>
      </c>
      <c r="W167" s="126">
        <f t="array" ref="W167">IF(_xlfn.SWITCH(TRUE,COLUMN()-COLUMN($J$5)-$G167&lt;0,FALSE,MOD(COLUMN()-COLUMN($J$5)-$G167,$I167)=0,TRUE,FALSE),$J167*W$2,0)</f>
        <v>0</v>
      </c>
      <c r="X167" s="126">
        <f t="array" ref="X167">IF(_xlfn.SWITCH(TRUE,COLUMN()-COLUMN($J$5)-$G167&lt;0,FALSE,MOD(COLUMN()-COLUMN($J$5)-$G167,$I167)=0,TRUE,FALSE),$J167*X$2,0)</f>
        <v>0</v>
      </c>
      <c r="Y167" s="126">
        <f t="array" ref="Y167">IF(_xlfn.SWITCH(TRUE,COLUMN()-COLUMN($J$5)-$G167&lt;0,FALSE,MOD(COLUMN()-COLUMN($J$5)-$G167,$I167)=0,TRUE,FALSE),$J167*Y$2,0)</f>
        <v>0</v>
      </c>
      <c r="Z167" s="126">
        <f t="array" ref="Z167">IF(_xlfn.SWITCH(TRUE,COLUMN()-COLUMN($J$5)-$G167&lt;0,FALSE,MOD(COLUMN()-COLUMN($J$5)-$G167,$I167)=0,TRUE,FALSE),$J167*Z$2,0)</f>
        <v>1445441.6619693583</v>
      </c>
      <c r="AA167" s="126">
        <f t="array" ref="AA167">IF(_xlfn.SWITCH(TRUE,COLUMN()-COLUMN($J$5)-$G167&lt;0,FALSE,MOD(COLUMN()-COLUMN($J$5)-$G167,$I167)=0,TRUE,FALSE),$J167*AA$2,0)</f>
        <v>0</v>
      </c>
      <c r="AB167" s="126">
        <f t="array" ref="AB167">IF(_xlfn.SWITCH(TRUE,COLUMN()-COLUMN($J$5)-$G167&lt;0,FALSE,MOD(COLUMN()-COLUMN($J$5)-$G167,$I167)=0,TRUE,FALSE),$J167*AB$2,0)</f>
        <v>0</v>
      </c>
      <c r="AC167" s="126">
        <f t="array" ref="AC167">IF(_xlfn.SWITCH(TRUE,COLUMN()-COLUMN($J$5)-$G167&lt;0,FALSE,MOD(COLUMN()-COLUMN($J$5)-$G167,$I167)=0,TRUE,FALSE),$J167*AC$2,0)</f>
        <v>0</v>
      </c>
      <c r="AD167" s="126">
        <f t="array" ref="AD167">IF(_xlfn.SWITCH(TRUE,COLUMN()-COLUMN($J$5)-$G167&lt;0,FALSE,MOD(COLUMN()-COLUMN($J$5)-$G167,$I167)=0,TRUE,FALSE),$J167*AD$2,0)</f>
        <v>0</v>
      </c>
      <c r="AE167" s="127">
        <f t="shared" si="10"/>
        <v>1445441.6619693583</v>
      </c>
    </row>
    <row r="168" spans="1:31" s="128" customFormat="1" ht="30.95" customHeight="1" outlineLevel="2">
      <c r="A168" s="122" t="s">
        <v>903</v>
      </c>
      <c r="B168" s="141" t="s">
        <v>1079</v>
      </c>
      <c r="C168" s="252"/>
      <c r="D168" s="252" t="s">
        <v>1097</v>
      </c>
      <c r="E168" s="125" t="s">
        <v>1101</v>
      </c>
      <c r="F168" s="125" t="s">
        <v>983</v>
      </c>
      <c r="G168" s="122">
        <f t="shared" si="9"/>
        <v>2</v>
      </c>
      <c r="H168" s="125">
        <v>2026</v>
      </c>
      <c r="I168" s="125">
        <v>20</v>
      </c>
      <c r="J168" s="415">
        <f>Costs!P167</f>
        <v>40500</v>
      </c>
      <c r="K168" s="419">
        <f t="array" ref="K168">IF(_xlfn.SWITCH(TRUE,COLUMN()-COLUMN($J$5)-$G168&lt;0,FALSE,MOD(COLUMN()-COLUMN($J$5)-$G168,$I168)=0,TRUE,FALSE),$J168*K$2,0)</f>
        <v>0</v>
      </c>
      <c r="L168" s="126">
        <f t="array" ref="L168">IF(_xlfn.SWITCH(TRUE,COLUMN()-COLUMN($J$5)-$G168&lt;0,FALSE,MOD(COLUMN()-COLUMN($J$5)-$G168,$I168)=0,TRUE,FALSE),$J168*L$2,0)</f>
        <v>43175.024999999994</v>
      </c>
      <c r="M168" s="126">
        <f t="array" ref="M168">IF(_xlfn.SWITCH(TRUE,COLUMN()-COLUMN($J$5)-$G168&lt;0,FALSE,MOD(COLUMN()-COLUMN($J$5)-$G168,$I168)=0,TRUE,FALSE),$J168*M$2,0)</f>
        <v>0</v>
      </c>
      <c r="N168" s="126">
        <f t="array" ref="N168">IF(_xlfn.SWITCH(TRUE,COLUMN()-COLUMN($J$5)-$G168&lt;0,FALSE,MOD(COLUMN()-COLUMN($J$5)-$G168,$I168)=0,TRUE,FALSE),$J168*N$2,0)</f>
        <v>0</v>
      </c>
      <c r="O168" s="126">
        <f t="array" ref="O168">IF(_xlfn.SWITCH(TRUE,COLUMN()-COLUMN($J$5)-$G168&lt;0,FALSE,MOD(COLUMN()-COLUMN($J$5)-$G168,$I168)=0,TRUE,FALSE),$J168*O$2,0)</f>
        <v>0</v>
      </c>
      <c r="P168" s="126">
        <f t="array" ref="P168">IF(_xlfn.SWITCH(TRUE,COLUMN()-COLUMN($J$5)-$G168&lt;0,FALSE,MOD(COLUMN()-COLUMN($J$5)-$G168,$I168)=0,TRUE,FALSE),$J168*P$2,0)</f>
        <v>0</v>
      </c>
      <c r="Q168" s="126">
        <f t="array" ref="Q168">IF(_xlfn.SWITCH(TRUE,COLUMN()-COLUMN($J$5)-$G168&lt;0,FALSE,MOD(COLUMN()-COLUMN($J$5)-$G168,$I168)=0,TRUE,FALSE),$J168*Q$2,0)</f>
        <v>0</v>
      </c>
      <c r="R168" s="126">
        <f t="array" ref="R168">IF(_xlfn.SWITCH(TRUE,COLUMN()-COLUMN($J$5)-$G168&lt;0,FALSE,MOD(COLUMN()-COLUMN($J$5)-$G168,$I168)=0,TRUE,FALSE),$J168*R$2,0)</f>
        <v>0</v>
      </c>
      <c r="S168" s="126">
        <f t="array" ref="S168">IF(_xlfn.SWITCH(TRUE,COLUMN()-COLUMN($J$5)-$G168&lt;0,FALSE,MOD(COLUMN()-COLUMN($J$5)-$G168,$I168)=0,TRUE,FALSE),$J168*S$2,0)</f>
        <v>0</v>
      </c>
      <c r="T168" s="126">
        <f t="array" ref="T168">IF(_xlfn.SWITCH(TRUE,COLUMN()-COLUMN($J$5)-$G168&lt;0,FALSE,MOD(COLUMN()-COLUMN($J$5)-$G168,$I168)=0,TRUE,FALSE),$J168*T$2,0)</f>
        <v>0</v>
      </c>
      <c r="U168" s="126">
        <f t="array" ref="U168">IF(_xlfn.SWITCH(TRUE,COLUMN()-COLUMN($J$5)-$G168&lt;0,FALSE,MOD(COLUMN()-COLUMN($J$5)-$G168,$I168)=0,TRUE,FALSE),$J168*U$2,0)</f>
        <v>0</v>
      </c>
      <c r="V168" s="126">
        <f t="array" ref="V168">IF(_xlfn.SWITCH(TRUE,COLUMN()-COLUMN($J$5)-$G168&lt;0,FALSE,MOD(COLUMN()-COLUMN($J$5)-$G168,$I168)=0,TRUE,FALSE),$J168*V$2,0)</f>
        <v>0</v>
      </c>
      <c r="W168" s="126">
        <f t="array" ref="W168">IF(_xlfn.SWITCH(TRUE,COLUMN()-COLUMN($J$5)-$G168&lt;0,FALSE,MOD(COLUMN()-COLUMN($J$5)-$G168,$I168)=0,TRUE,FALSE),$J168*W$2,0)</f>
        <v>0</v>
      </c>
      <c r="X168" s="126">
        <f t="array" ref="X168">IF(_xlfn.SWITCH(TRUE,COLUMN()-COLUMN($J$5)-$G168&lt;0,FALSE,MOD(COLUMN()-COLUMN($J$5)-$G168,$I168)=0,TRUE,FALSE),$J168*X$2,0)</f>
        <v>0</v>
      </c>
      <c r="Y168" s="126">
        <f t="array" ref="Y168">IF(_xlfn.SWITCH(TRUE,COLUMN()-COLUMN($J$5)-$G168&lt;0,FALSE,MOD(COLUMN()-COLUMN($J$5)-$G168,$I168)=0,TRUE,FALSE),$J168*Y$2,0)</f>
        <v>0</v>
      </c>
      <c r="Z168" s="126">
        <f t="array" ref="Z168">IF(_xlfn.SWITCH(TRUE,COLUMN()-COLUMN($J$5)-$G168&lt;0,FALSE,MOD(COLUMN()-COLUMN($J$5)-$G168,$I168)=0,TRUE,FALSE),$J168*Z$2,0)</f>
        <v>0</v>
      </c>
      <c r="AA168" s="126">
        <f t="array" ref="AA168">IF(_xlfn.SWITCH(TRUE,COLUMN()-COLUMN($J$5)-$G168&lt;0,FALSE,MOD(COLUMN()-COLUMN($J$5)-$G168,$I168)=0,TRUE,FALSE),$J168*AA$2,0)</f>
        <v>0</v>
      </c>
      <c r="AB168" s="126">
        <f t="array" ref="AB168">IF(_xlfn.SWITCH(TRUE,COLUMN()-COLUMN($J$5)-$G168&lt;0,FALSE,MOD(COLUMN()-COLUMN($J$5)-$G168,$I168)=0,TRUE,FALSE),$J168*AB$2,0)</f>
        <v>0</v>
      </c>
      <c r="AC168" s="126">
        <f t="array" ref="AC168">IF(_xlfn.SWITCH(TRUE,COLUMN()-COLUMN($J$5)-$G168&lt;0,FALSE,MOD(COLUMN()-COLUMN($J$5)-$G168,$I168)=0,TRUE,FALSE),$J168*AC$2,0)</f>
        <v>0</v>
      </c>
      <c r="AD168" s="126">
        <f t="array" ref="AD168">IF(_xlfn.SWITCH(TRUE,COLUMN()-COLUMN($J$5)-$G168&lt;0,FALSE,MOD(COLUMN()-COLUMN($J$5)-$G168,$I168)=0,TRUE,FALSE),$J168*AD$2,0)</f>
        <v>0</v>
      </c>
      <c r="AE168" s="127">
        <f t="shared" si="10"/>
        <v>43175.024999999994</v>
      </c>
    </row>
    <row r="169" spans="1:31" s="128" customFormat="1" ht="27" customHeight="1" outlineLevel="2">
      <c r="A169" s="122" t="s">
        <v>903</v>
      </c>
      <c r="B169" s="141" t="s">
        <v>1080</v>
      </c>
      <c r="C169" s="252"/>
      <c r="D169" s="252" t="s">
        <v>1097</v>
      </c>
      <c r="E169" s="125" t="s">
        <v>1101</v>
      </c>
      <c r="F169" s="125" t="s">
        <v>985</v>
      </c>
      <c r="G169" s="122">
        <f t="shared" si="9"/>
        <v>16</v>
      </c>
      <c r="H169" s="125">
        <v>2040</v>
      </c>
      <c r="I169" s="125">
        <v>20</v>
      </c>
      <c r="J169" s="415">
        <f>Costs!P168</f>
        <v>183600</v>
      </c>
      <c r="K169" s="419">
        <f t="array" ref="K169">IF(_xlfn.SWITCH(TRUE,COLUMN()-COLUMN($J$5)-$G169&lt;0,FALSE,MOD(COLUMN()-COLUMN($J$5)-$G169,$I169)=0,TRUE,FALSE),$J169*K$2,0)</f>
        <v>0</v>
      </c>
      <c r="L169" s="126">
        <f t="array" ref="L169">IF(_xlfn.SWITCH(TRUE,COLUMN()-COLUMN($J$5)-$G169&lt;0,FALSE,MOD(COLUMN()-COLUMN($J$5)-$G169,$I169)=0,TRUE,FALSE),$J169*L$2,0)</f>
        <v>0</v>
      </c>
      <c r="M169" s="126">
        <f t="array" ref="M169">IF(_xlfn.SWITCH(TRUE,COLUMN()-COLUMN($J$5)-$G169&lt;0,FALSE,MOD(COLUMN()-COLUMN($J$5)-$G169,$I169)=0,TRUE,FALSE),$J169*M$2,0)</f>
        <v>0</v>
      </c>
      <c r="N169" s="126">
        <f t="array" ref="N169">IF(_xlfn.SWITCH(TRUE,COLUMN()-COLUMN($J$5)-$G169&lt;0,FALSE,MOD(COLUMN()-COLUMN($J$5)-$G169,$I169)=0,TRUE,FALSE),$J169*N$2,0)</f>
        <v>0</v>
      </c>
      <c r="O169" s="126">
        <f t="array" ref="O169">IF(_xlfn.SWITCH(TRUE,COLUMN()-COLUMN($J$5)-$G169&lt;0,FALSE,MOD(COLUMN()-COLUMN($J$5)-$G169,$I169)=0,TRUE,FALSE),$J169*O$2,0)</f>
        <v>0</v>
      </c>
      <c r="P169" s="126">
        <f t="array" ref="P169">IF(_xlfn.SWITCH(TRUE,COLUMN()-COLUMN($J$5)-$G169&lt;0,FALSE,MOD(COLUMN()-COLUMN($J$5)-$G169,$I169)=0,TRUE,FALSE),$J169*P$2,0)</f>
        <v>0</v>
      </c>
      <c r="Q169" s="126">
        <f t="array" ref="Q169">IF(_xlfn.SWITCH(TRUE,COLUMN()-COLUMN($J$5)-$G169&lt;0,FALSE,MOD(COLUMN()-COLUMN($J$5)-$G169,$I169)=0,TRUE,FALSE),$J169*Q$2,0)</f>
        <v>0</v>
      </c>
      <c r="R169" s="126">
        <f t="array" ref="R169">IF(_xlfn.SWITCH(TRUE,COLUMN()-COLUMN($J$5)-$G169&lt;0,FALSE,MOD(COLUMN()-COLUMN($J$5)-$G169,$I169)=0,TRUE,FALSE),$J169*R$2,0)</f>
        <v>0</v>
      </c>
      <c r="S169" s="126">
        <f t="array" ref="S169">IF(_xlfn.SWITCH(TRUE,COLUMN()-COLUMN($J$5)-$G169&lt;0,FALSE,MOD(COLUMN()-COLUMN($J$5)-$G169,$I169)=0,TRUE,FALSE),$J169*S$2,0)</f>
        <v>0</v>
      </c>
      <c r="T169" s="126">
        <f t="array" ref="T169">IF(_xlfn.SWITCH(TRUE,COLUMN()-COLUMN($J$5)-$G169&lt;0,FALSE,MOD(COLUMN()-COLUMN($J$5)-$G169,$I169)=0,TRUE,FALSE),$J169*T$2,0)</f>
        <v>0</v>
      </c>
      <c r="U169" s="126">
        <f t="array" ref="U169">IF(_xlfn.SWITCH(TRUE,COLUMN()-COLUMN($J$5)-$G169&lt;0,FALSE,MOD(COLUMN()-COLUMN($J$5)-$G169,$I169)=0,TRUE,FALSE),$J169*U$2,0)</f>
        <v>0</v>
      </c>
      <c r="V169" s="126">
        <f t="array" ref="V169">IF(_xlfn.SWITCH(TRUE,COLUMN()-COLUMN($J$5)-$G169&lt;0,FALSE,MOD(COLUMN()-COLUMN($J$5)-$G169,$I169)=0,TRUE,FALSE),$J169*V$2,0)</f>
        <v>0</v>
      </c>
      <c r="W169" s="126">
        <f t="array" ref="W169">IF(_xlfn.SWITCH(TRUE,COLUMN()-COLUMN($J$5)-$G169&lt;0,FALSE,MOD(COLUMN()-COLUMN($J$5)-$G169,$I169)=0,TRUE,FALSE),$J169*W$2,0)</f>
        <v>0</v>
      </c>
      <c r="X169" s="126">
        <f t="array" ref="X169">IF(_xlfn.SWITCH(TRUE,COLUMN()-COLUMN($J$5)-$G169&lt;0,FALSE,MOD(COLUMN()-COLUMN($J$5)-$G169,$I169)=0,TRUE,FALSE),$J169*X$2,0)</f>
        <v>0</v>
      </c>
      <c r="Y169" s="126">
        <f t="array" ref="Y169">IF(_xlfn.SWITCH(TRUE,COLUMN()-COLUMN($J$5)-$G169&lt;0,FALSE,MOD(COLUMN()-COLUMN($J$5)-$G169,$I169)=0,TRUE,FALSE),$J169*Y$2,0)</f>
        <v>0</v>
      </c>
      <c r="Z169" s="126">
        <f t="array" ref="Z169">IF(_xlfn.SWITCH(TRUE,COLUMN()-COLUMN($J$5)-$G169&lt;0,FALSE,MOD(COLUMN()-COLUMN($J$5)-$G169,$I169)=0,TRUE,FALSE),$J169*Z$2,0)</f>
        <v>296054.31630697695</v>
      </c>
      <c r="AA169" s="126">
        <f t="array" ref="AA169">IF(_xlfn.SWITCH(TRUE,COLUMN()-COLUMN($J$5)-$G169&lt;0,FALSE,MOD(COLUMN()-COLUMN($J$5)-$G169,$I169)=0,TRUE,FALSE),$J169*AA$2,0)</f>
        <v>0</v>
      </c>
      <c r="AB169" s="126">
        <f t="array" ref="AB169">IF(_xlfn.SWITCH(TRUE,COLUMN()-COLUMN($J$5)-$G169&lt;0,FALSE,MOD(COLUMN()-COLUMN($J$5)-$G169,$I169)=0,TRUE,FALSE),$J169*AB$2,0)</f>
        <v>0</v>
      </c>
      <c r="AC169" s="126">
        <f t="array" ref="AC169">IF(_xlfn.SWITCH(TRUE,COLUMN()-COLUMN($J$5)-$G169&lt;0,FALSE,MOD(COLUMN()-COLUMN($J$5)-$G169,$I169)=0,TRUE,FALSE),$J169*AC$2,0)</f>
        <v>0</v>
      </c>
      <c r="AD169" s="126">
        <f t="array" ref="AD169">IF(_xlfn.SWITCH(TRUE,COLUMN()-COLUMN($J$5)-$G169&lt;0,FALSE,MOD(COLUMN()-COLUMN($J$5)-$G169,$I169)=0,TRUE,FALSE),$J169*AD$2,0)</f>
        <v>0</v>
      </c>
      <c r="AE169" s="127">
        <f t="shared" si="10"/>
        <v>296054.31630697695</v>
      </c>
    </row>
    <row r="170" spans="1:31" s="128" customFormat="1" ht="27" customHeight="1" outlineLevel="2">
      <c r="A170" s="122" t="s">
        <v>903</v>
      </c>
      <c r="B170" s="141" t="s">
        <v>1288</v>
      </c>
      <c r="C170" s="252"/>
      <c r="D170" s="252" t="s">
        <v>1097</v>
      </c>
      <c r="E170" s="125" t="s">
        <v>1100</v>
      </c>
      <c r="F170" s="125" t="s">
        <v>985</v>
      </c>
      <c r="G170" s="122">
        <f t="shared" si="9"/>
        <v>6</v>
      </c>
      <c r="H170" s="125">
        <v>2030</v>
      </c>
      <c r="I170" s="125">
        <v>15</v>
      </c>
      <c r="J170" s="415">
        <f>Costs!P169</f>
        <v>18900</v>
      </c>
      <c r="K170" s="419">
        <f t="array" ref="K170">IF(_xlfn.SWITCH(TRUE,COLUMN()-COLUMN($J$5)-$G170&lt;0,FALSE,MOD(COLUMN()-COLUMN($J$5)-$G170,$I170)=0,TRUE,FALSE),$J170*K$2,0)</f>
        <v>0</v>
      </c>
      <c r="L170" s="126">
        <f t="array" ref="L170">IF(_xlfn.SWITCH(TRUE,COLUMN()-COLUMN($J$5)-$G170&lt;0,FALSE,MOD(COLUMN()-COLUMN($J$5)-$G170,$I170)=0,TRUE,FALSE),$J170*L$2,0)</f>
        <v>0</v>
      </c>
      <c r="M170" s="126">
        <f t="array" ref="M170">IF(_xlfn.SWITCH(TRUE,COLUMN()-COLUMN($J$5)-$G170&lt;0,FALSE,MOD(COLUMN()-COLUMN($J$5)-$G170,$I170)=0,TRUE,FALSE),$J170*M$2,0)</f>
        <v>0</v>
      </c>
      <c r="N170" s="126">
        <f t="array" ref="N170">IF(_xlfn.SWITCH(TRUE,COLUMN()-COLUMN($J$5)-$G170&lt;0,FALSE,MOD(COLUMN()-COLUMN($J$5)-$G170,$I170)=0,TRUE,FALSE),$J170*N$2,0)</f>
        <v>0</v>
      </c>
      <c r="O170" s="126">
        <f t="array" ref="O170">IF(_xlfn.SWITCH(TRUE,COLUMN()-COLUMN($J$5)-$G170&lt;0,FALSE,MOD(COLUMN()-COLUMN($J$5)-$G170,$I170)=0,TRUE,FALSE),$J170*O$2,0)</f>
        <v>0</v>
      </c>
      <c r="P170" s="126">
        <f t="array" ref="P170">IF(_xlfn.SWITCH(TRUE,COLUMN()-COLUMN($J$5)-$G170&lt;0,FALSE,MOD(COLUMN()-COLUMN($J$5)-$G170,$I170)=0,TRUE,FALSE),$J170*P$2,0)</f>
        <v>22677.139804419454</v>
      </c>
      <c r="Q170" s="126">
        <f t="array" ref="Q170">IF(_xlfn.SWITCH(TRUE,COLUMN()-COLUMN($J$5)-$G170&lt;0,FALSE,MOD(COLUMN()-COLUMN($J$5)-$G170,$I170)=0,TRUE,FALSE),$J170*Q$2,0)</f>
        <v>0</v>
      </c>
      <c r="R170" s="126">
        <f t="array" ref="R170">IF(_xlfn.SWITCH(TRUE,COLUMN()-COLUMN($J$5)-$G170&lt;0,FALSE,MOD(COLUMN()-COLUMN($J$5)-$G170,$I170)=0,TRUE,FALSE),$J170*R$2,0)</f>
        <v>0</v>
      </c>
      <c r="S170" s="126">
        <f t="array" ref="S170">IF(_xlfn.SWITCH(TRUE,COLUMN()-COLUMN($J$5)-$G170&lt;0,FALSE,MOD(COLUMN()-COLUMN($J$5)-$G170,$I170)=0,TRUE,FALSE),$J170*S$2,0)</f>
        <v>0</v>
      </c>
      <c r="T170" s="126">
        <f t="array" ref="T170">IF(_xlfn.SWITCH(TRUE,COLUMN()-COLUMN($J$5)-$G170&lt;0,FALSE,MOD(COLUMN()-COLUMN($J$5)-$G170,$I170)=0,TRUE,FALSE),$J170*T$2,0)</f>
        <v>0</v>
      </c>
      <c r="U170" s="126">
        <f t="array" ref="U170">IF(_xlfn.SWITCH(TRUE,COLUMN()-COLUMN($J$5)-$G170&lt;0,FALSE,MOD(COLUMN()-COLUMN($J$5)-$G170,$I170)=0,TRUE,FALSE),$J170*U$2,0)</f>
        <v>0</v>
      </c>
      <c r="V170" s="126">
        <f t="array" ref="V170">IF(_xlfn.SWITCH(TRUE,COLUMN()-COLUMN($J$5)-$G170&lt;0,FALSE,MOD(COLUMN()-COLUMN($J$5)-$G170,$I170)=0,TRUE,FALSE),$J170*V$2,0)</f>
        <v>0</v>
      </c>
      <c r="W170" s="126">
        <f t="array" ref="W170">IF(_xlfn.SWITCH(TRUE,COLUMN()-COLUMN($J$5)-$G170&lt;0,FALSE,MOD(COLUMN()-COLUMN($J$5)-$G170,$I170)=0,TRUE,FALSE),$J170*W$2,0)</f>
        <v>0</v>
      </c>
      <c r="X170" s="126">
        <f t="array" ref="X170">IF(_xlfn.SWITCH(TRUE,COLUMN()-COLUMN($J$5)-$G170&lt;0,FALSE,MOD(COLUMN()-COLUMN($J$5)-$G170,$I170)=0,TRUE,FALSE),$J170*X$2,0)</f>
        <v>0</v>
      </c>
      <c r="Y170" s="126">
        <f t="array" ref="Y170">IF(_xlfn.SWITCH(TRUE,COLUMN()-COLUMN($J$5)-$G170&lt;0,FALSE,MOD(COLUMN()-COLUMN($J$5)-$G170,$I170)=0,TRUE,FALSE),$J170*Y$2,0)</f>
        <v>0</v>
      </c>
      <c r="Z170" s="126">
        <f t="array" ref="Z170">IF(_xlfn.SWITCH(TRUE,COLUMN()-COLUMN($J$5)-$G170&lt;0,FALSE,MOD(COLUMN()-COLUMN($J$5)-$G170,$I170)=0,TRUE,FALSE),$J170*Z$2,0)</f>
        <v>0</v>
      </c>
      <c r="AA170" s="126">
        <f t="array" ref="AA170">IF(_xlfn.SWITCH(TRUE,COLUMN()-COLUMN($J$5)-$G170&lt;0,FALSE,MOD(COLUMN()-COLUMN($J$5)-$G170,$I170)=0,TRUE,FALSE),$J170*AA$2,0)</f>
        <v>0</v>
      </c>
      <c r="AB170" s="126">
        <f t="array" ref="AB170">IF(_xlfn.SWITCH(TRUE,COLUMN()-COLUMN($J$5)-$G170&lt;0,FALSE,MOD(COLUMN()-COLUMN($J$5)-$G170,$I170)=0,TRUE,FALSE),$J170*AB$2,0)</f>
        <v>0</v>
      </c>
      <c r="AC170" s="126">
        <f t="array" ref="AC170">IF(_xlfn.SWITCH(TRUE,COLUMN()-COLUMN($J$5)-$G170&lt;0,FALSE,MOD(COLUMN()-COLUMN($J$5)-$G170,$I170)=0,TRUE,FALSE),$J170*AC$2,0)</f>
        <v>0</v>
      </c>
      <c r="AD170" s="126">
        <f t="array" ref="AD170">IF(_xlfn.SWITCH(TRUE,COLUMN()-COLUMN($J$5)-$G170&lt;0,FALSE,MOD(COLUMN()-COLUMN($J$5)-$G170,$I170)=0,TRUE,FALSE),$J170*AD$2,0)</f>
        <v>0</v>
      </c>
      <c r="AE170" s="127">
        <f t="shared" si="10"/>
        <v>22677.139804419454</v>
      </c>
    </row>
    <row r="171" spans="1:31" s="128" customFormat="1" ht="27" customHeight="1" outlineLevel="2">
      <c r="A171" s="122" t="s">
        <v>903</v>
      </c>
      <c r="B171" s="141" t="s">
        <v>1081</v>
      </c>
      <c r="C171" s="252" t="s">
        <v>1106</v>
      </c>
      <c r="D171" s="252" t="s">
        <v>1097</v>
      </c>
      <c r="E171" s="125" t="s">
        <v>1100</v>
      </c>
      <c r="F171" s="125" t="s">
        <v>985</v>
      </c>
      <c r="G171" s="122">
        <f t="shared" si="9"/>
        <v>6</v>
      </c>
      <c r="H171" s="125">
        <v>2030</v>
      </c>
      <c r="I171" s="125">
        <v>50</v>
      </c>
      <c r="J171" s="415">
        <f>Costs!P170</f>
        <v>270000</v>
      </c>
      <c r="K171" s="419">
        <f t="array" ref="K171">IF(_xlfn.SWITCH(TRUE,COLUMN()-COLUMN($J$5)-$G171&lt;0,FALSE,MOD(COLUMN()-COLUMN($J$5)-$G171,$I171)=0,TRUE,FALSE),$J171*K$2,0)</f>
        <v>0</v>
      </c>
      <c r="L171" s="126">
        <f t="array" ref="L171">IF(_xlfn.SWITCH(TRUE,COLUMN()-COLUMN($J$5)-$G171&lt;0,FALSE,MOD(COLUMN()-COLUMN($J$5)-$G171,$I171)=0,TRUE,FALSE),$J171*L$2,0)</f>
        <v>0</v>
      </c>
      <c r="M171" s="126">
        <f t="array" ref="M171">IF(_xlfn.SWITCH(TRUE,COLUMN()-COLUMN($J$5)-$G171&lt;0,FALSE,MOD(COLUMN()-COLUMN($J$5)-$G171,$I171)=0,TRUE,FALSE),$J171*M$2,0)</f>
        <v>0</v>
      </c>
      <c r="N171" s="126">
        <f t="array" ref="N171">IF(_xlfn.SWITCH(TRUE,COLUMN()-COLUMN($J$5)-$G171&lt;0,FALSE,MOD(COLUMN()-COLUMN($J$5)-$G171,$I171)=0,TRUE,FALSE),$J171*N$2,0)</f>
        <v>0</v>
      </c>
      <c r="O171" s="126">
        <f t="array" ref="O171">IF(_xlfn.SWITCH(TRUE,COLUMN()-COLUMN($J$5)-$G171&lt;0,FALSE,MOD(COLUMN()-COLUMN($J$5)-$G171,$I171)=0,TRUE,FALSE),$J171*O$2,0)</f>
        <v>0</v>
      </c>
      <c r="P171" s="126">
        <f t="array" ref="P171">IF(_xlfn.SWITCH(TRUE,COLUMN()-COLUMN($J$5)-$G171&lt;0,FALSE,MOD(COLUMN()-COLUMN($J$5)-$G171,$I171)=0,TRUE,FALSE),$J171*P$2,0)</f>
        <v>323959.14006313507</v>
      </c>
      <c r="Q171" s="126">
        <f t="array" ref="Q171">IF(_xlfn.SWITCH(TRUE,COLUMN()-COLUMN($J$5)-$G171&lt;0,FALSE,MOD(COLUMN()-COLUMN($J$5)-$G171,$I171)=0,TRUE,FALSE),$J171*Q$2,0)</f>
        <v>0</v>
      </c>
      <c r="R171" s="126">
        <f t="array" ref="R171">IF(_xlfn.SWITCH(TRUE,COLUMN()-COLUMN($J$5)-$G171&lt;0,FALSE,MOD(COLUMN()-COLUMN($J$5)-$G171,$I171)=0,TRUE,FALSE),$J171*R$2,0)</f>
        <v>0</v>
      </c>
      <c r="S171" s="126">
        <f t="array" ref="S171">IF(_xlfn.SWITCH(TRUE,COLUMN()-COLUMN($J$5)-$G171&lt;0,FALSE,MOD(COLUMN()-COLUMN($J$5)-$G171,$I171)=0,TRUE,FALSE),$J171*S$2,0)</f>
        <v>0</v>
      </c>
      <c r="T171" s="126">
        <f t="array" ref="T171">IF(_xlfn.SWITCH(TRUE,COLUMN()-COLUMN($J$5)-$G171&lt;0,FALSE,MOD(COLUMN()-COLUMN($J$5)-$G171,$I171)=0,TRUE,FALSE),$J171*T$2,0)</f>
        <v>0</v>
      </c>
      <c r="U171" s="126">
        <f t="array" ref="U171">IF(_xlfn.SWITCH(TRUE,COLUMN()-COLUMN($J$5)-$G171&lt;0,FALSE,MOD(COLUMN()-COLUMN($J$5)-$G171,$I171)=0,TRUE,FALSE),$J171*U$2,0)</f>
        <v>0</v>
      </c>
      <c r="V171" s="126">
        <f t="array" ref="V171">IF(_xlfn.SWITCH(TRUE,COLUMN()-COLUMN($J$5)-$G171&lt;0,FALSE,MOD(COLUMN()-COLUMN($J$5)-$G171,$I171)=0,TRUE,FALSE),$J171*V$2,0)</f>
        <v>0</v>
      </c>
      <c r="W171" s="126">
        <f t="array" ref="W171">IF(_xlfn.SWITCH(TRUE,COLUMN()-COLUMN($J$5)-$G171&lt;0,FALSE,MOD(COLUMN()-COLUMN($J$5)-$G171,$I171)=0,TRUE,FALSE),$J171*W$2,0)</f>
        <v>0</v>
      </c>
      <c r="X171" s="126">
        <f t="array" ref="X171">IF(_xlfn.SWITCH(TRUE,COLUMN()-COLUMN($J$5)-$G171&lt;0,FALSE,MOD(COLUMN()-COLUMN($J$5)-$G171,$I171)=0,TRUE,FALSE),$J171*X$2,0)</f>
        <v>0</v>
      </c>
      <c r="Y171" s="126">
        <f t="array" ref="Y171">IF(_xlfn.SWITCH(TRUE,COLUMN()-COLUMN($J$5)-$G171&lt;0,FALSE,MOD(COLUMN()-COLUMN($J$5)-$G171,$I171)=0,TRUE,FALSE),$J171*Y$2,0)</f>
        <v>0</v>
      </c>
      <c r="Z171" s="126">
        <f t="array" ref="Z171">IF(_xlfn.SWITCH(TRUE,COLUMN()-COLUMN($J$5)-$G171&lt;0,FALSE,MOD(COLUMN()-COLUMN($J$5)-$G171,$I171)=0,TRUE,FALSE),$J171*Z$2,0)</f>
        <v>0</v>
      </c>
      <c r="AA171" s="126">
        <f t="array" ref="AA171">IF(_xlfn.SWITCH(TRUE,COLUMN()-COLUMN($J$5)-$G171&lt;0,FALSE,MOD(COLUMN()-COLUMN($J$5)-$G171,$I171)=0,TRUE,FALSE),$J171*AA$2,0)</f>
        <v>0</v>
      </c>
      <c r="AB171" s="126">
        <f t="array" ref="AB171">IF(_xlfn.SWITCH(TRUE,COLUMN()-COLUMN($J$5)-$G171&lt;0,FALSE,MOD(COLUMN()-COLUMN($J$5)-$G171,$I171)=0,TRUE,FALSE),$J171*AB$2,0)</f>
        <v>0</v>
      </c>
      <c r="AC171" s="126">
        <f t="array" ref="AC171">IF(_xlfn.SWITCH(TRUE,COLUMN()-COLUMN($J$5)-$G171&lt;0,FALSE,MOD(COLUMN()-COLUMN($J$5)-$G171,$I171)=0,TRUE,FALSE),$J171*AC$2,0)</f>
        <v>0</v>
      </c>
      <c r="AD171" s="126">
        <f t="array" ref="AD171">IF(_xlfn.SWITCH(TRUE,COLUMN()-COLUMN($J$5)-$G171&lt;0,FALSE,MOD(COLUMN()-COLUMN($J$5)-$G171,$I171)=0,TRUE,FALSE),$J171*AD$2,0)</f>
        <v>0</v>
      </c>
      <c r="AE171" s="127">
        <f t="shared" si="10"/>
        <v>323959.14006313507</v>
      </c>
    </row>
    <row r="172" spans="1:31" s="128" customFormat="1" ht="27" customHeight="1" outlineLevel="2">
      <c r="A172" s="122" t="s">
        <v>903</v>
      </c>
      <c r="B172" s="141" t="s">
        <v>1082</v>
      </c>
      <c r="C172" s="252" t="s">
        <v>1106</v>
      </c>
      <c r="D172" s="252" t="s">
        <v>1102</v>
      </c>
      <c r="E172" s="125" t="s">
        <v>1103</v>
      </c>
      <c r="F172" s="125" t="s">
        <v>983</v>
      </c>
      <c r="G172" s="122">
        <f t="shared" si="9"/>
        <v>3</v>
      </c>
      <c r="H172" s="125">
        <v>2027</v>
      </c>
      <c r="I172" s="125">
        <v>30</v>
      </c>
      <c r="J172" s="415">
        <f>Costs!P171</f>
        <v>135000</v>
      </c>
      <c r="K172" s="419">
        <f t="array" ref="K172">IF(_xlfn.SWITCH(TRUE,COLUMN()-COLUMN($J$5)-$G172&lt;0,FALSE,MOD(COLUMN()-COLUMN($J$5)-$G172,$I172)=0,TRUE,FALSE),$J172*K$2,0)</f>
        <v>0</v>
      </c>
      <c r="L172" s="126">
        <f t="array" ref="L172">IF(_xlfn.SWITCH(TRUE,COLUMN()-COLUMN($J$5)-$G172&lt;0,FALSE,MOD(COLUMN()-COLUMN($J$5)-$G172,$I172)=0,TRUE,FALSE),$J172*L$2,0)</f>
        <v>0</v>
      </c>
      <c r="M172" s="126">
        <f t="array" ref="M172">IF(_xlfn.SWITCH(TRUE,COLUMN()-COLUMN($J$5)-$G172&lt;0,FALSE,MOD(COLUMN()-COLUMN($J$5)-$G172,$I172)=0,TRUE,FALSE),$J172*M$2,0)</f>
        <v>148234.2525</v>
      </c>
      <c r="N172" s="126">
        <f t="array" ref="N172">IF(_xlfn.SWITCH(TRUE,COLUMN()-COLUMN($J$5)-$G172&lt;0,FALSE,MOD(COLUMN()-COLUMN($J$5)-$G172,$I172)=0,TRUE,FALSE),$J172*N$2,0)</f>
        <v>0</v>
      </c>
      <c r="O172" s="126">
        <f t="array" ref="O172">IF(_xlfn.SWITCH(TRUE,COLUMN()-COLUMN($J$5)-$G172&lt;0,FALSE,MOD(COLUMN()-COLUMN($J$5)-$G172,$I172)=0,TRUE,FALSE),$J172*O$2,0)</f>
        <v>0</v>
      </c>
      <c r="P172" s="126">
        <f t="array" ref="P172">IF(_xlfn.SWITCH(TRUE,COLUMN()-COLUMN($J$5)-$G172&lt;0,FALSE,MOD(COLUMN()-COLUMN($J$5)-$G172,$I172)=0,TRUE,FALSE),$J172*P$2,0)</f>
        <v>0</v>
      </c>
      <c r="Q172" s="126">
        <f t="array" ref="Q172">IF(_xlfn.SWITCH(TRUE,COLUMN()-COLUMN($J$5)-$G172&lt;0,FALSE,MOD(COLUMN()-COLUMN($J$5)-$G172,$I172)=0,TRUE,FALSE),$J172*Q$2,0)</f>
        <v>0</v>
      </c>
      <c r="R172" s="126">
        <f t="array" ref="R172">IF(_xlfn.SWITCH(TRUE,COLUMN()-COLUMN($J$5)-$G172&lt;0,FALSE,MOD(COLUMN()-COLUMN($J$5)-$G172,$I172)=0,TRUE,FALSE),$J172*R$2,0)</f>
        <v>0</v>
      </c>
      <c r="S172" s="126">
        <f t="array" ref="S172">IF(_xlfn.SWITCH(TRUE,COLUMN()-COLUMN($J$5)-$G172&lt;0,FALSE,MOD(COLUMN()-COLUMN($J$5)-$G172,$I172)=0,TRUE,FALSE),$J172*S$2,0)</f>
        <v>0</v>
      </c>
      <c r="T172" s="126">
        <f t="array" ref="T172">IF(_xlfn.SWITCH(TRUE,COLUMN()-COLUMN($J$5)-$G172&lt;0,FALSE,MOD(COLUMN()-COLUMN($J$5)-$G172,$I172)=0,TRUE,FALSE),$J172*T$2,0)</f>
        <v>0</v>
      </c>
      <c r="U172" s="126">
        <f t="array" ref="U172">IF(_xlfn.SWITCH(TRUE,COLUMN()-COLUMN($J$5)-$G172&lt;0,FALSE,MOD(COLUMN()-COLUMN($J$5)-$G172,$I172)=0,TRUE,FALSE),$J172*U$2,0)</f>
        <v>0</v>
      </c>
      <c r="V172" s="126">
        <f t="array" ref="V172">IF(_xlfn.SWITCH(TRUE,COLUMN()-COLUMN($J$5)-$G172&lt;0,FALSE,MOD(COLUMN()-COLUMN($J$5)-$G172,$I172)=0,TRUE,FALSE),$J172*V$2,0)</f>
        <v>0</v>
      </c>
      <c r="W172" s="126">
        <f t="array" ref="W172">IF(_xlfn.SWITCH(TRUE,COLUMN()-COLUMN($J$5)-$G172&lt;0,FALSE,MOD(COLUMN()-COLUMN($J$5)-$G172,$I172)=0,TRUE,FALSE),$J172*W$2,0)</f>
        <v>0</v>
      </c>
      <c r="X172" s="126">
        <f t="array" ref="X172">IF(_xlfn.SWITCH(TRUE,COLUMN()-COLUMN($J$5)-$G172&lt;0,FALSE,MOD(COLUMN()-COLUMN($J$5)-$G172,$I172)=0,TRUE,FALSE),$J172*X$2,0)</f>
        <v>0</v>
      </c>
      <c r="Y172" s="126">
        <f t="array" ref="Y172">IF(_xlfn.SWITCH(TRUE,COLUMN()-COLUMN($J$5)-$G172&lt;0,FALSE,MOD(COLUMN()-COLUMN($J$5)-$G172,$I172)=0,TRUE,FALSE),$J172*Y$2,0)</f>
        <v>0</v>
      </c>
      <c r="Z172" s="126">
        <f t="array" ref="Z172">IF(_xlfn.SWITCH(TRUE,COLUMN()-COLUMN($J$5)-$G172&lt;0,FALSE,MOD(COLUMN()-COLUMN($J$5)-$G172,$I172)=0,TRUE,FALSE),$J172*Z$2,0)</f>
        <v>0</v>
      </c>
      <c r="AA172" s="126">
        <f t="array" ref="AA172">IF(_xlfn.SWITCH(TRUE,COLUMN()-COLUMN($J$5)-$G172&lt;0,FALSE,MOD(COLUMN()-COLUMN($J$5)-$G172,$I172)=0,TRUE,FALSE),$J172*AA$2,0)</f>
        <v>0</v>
      </c>
      <c r="AB172" s="126">
        <f t="array" ref="AB172">IF(_xlfn.SWITCH(TRUE,COLUMN()-COLUMN($J$5)-$G172&lt;0,FALSE,MOD(COLUMN()-COLUMN($J$5)-$G172,$I172)=0,TRUE,FALSE),$J172*AB$2,0)</f>
        <v>0</v>
      </c>
      <c r="AC172" s="126">
        <f t="array" ref="AC172">IF(_xlfn.SWITCH(TRUE,COLUMN()-COLUMN($J$5)-$G172&lt;0,FALSE,MOD(COLUMN()-COLUMN($J$5)-$G172,$I172)=0,TRUE,FALSE),$J172*AC$2,0)</f>
        <v>0</v>
      </c>
      <c r="AD172" s="126">
        <f t="array" ref="AD172">IF(_xlfn.SWITCH(TRUE,COLUMN()-COLUMN($J$5)-$G172&lt;0,FALSE,MOD(COLUMN()-COLUMN($J$5)-$G172,$I172)=0,TRUE,FALSE),$J172*AD$2,0)</f>
        <v>0</v>
      </c>
      <c r="AE172" s="127">
        <f t="shared" si="10"/>
        <v>148234.2525</v>
      </c>
    </row>
    <row r="173" spans="1:31" s="128" customFormat="1" ht="27" customHeight="1" outlineLevel="2">
      <c r="A173" s="122" t="s">
        <v>903</v>
      </c>
      <c r="B173" s="141" t="s">
        <v>1083</v>
      </c>
      <c r="C173" s="252" t="s">
        <v>1106</v>
      </c>
      <c r="D173" s="252" t="s">
        <v>1102</v>
      </c>
      <c r="E173" s="125" t="s">
        <v>1103</v>
      </c>
      <c r="F173" s="125" t="s">
        <v>983</v>
      </c>
      <c r="G173" s="122">
        <f t="shared" ref="G173:G176" si="11">H173-2024</f>
        <v>3</v>
      </c>
      <c r="H173" s="125">
        <v>2027</v>
      </c>
      <c r="I173" s="125">
        <v>30</v>
      </c>
      <c r="J173" s="415">
        <f>Costs!P172</f>
        <v>6750</v>
      </c>
      <c r="K173" s="419">
        <f t="array" ref="K173">IF(_xlfn.SWITCH(TRUE,COLUMN()-COLUMN($J$5)-$G173&lt;0,FALSE,MOD(COLUMN()-COLUMN($J$5)-$G173,$I173)=0,TRUE,FALSE),$J173*K$2,0)</f>
        <v>0</v>
      </c>
      <c r="L173" s="126">
        <f t="array" ref="L173">IF(_xlfn.SWITCH(TRUE,COLUMN()-COLUMN($J$5)-$G173&lt;0,FALSE,MOD(COLUMN()-COLUMN($J$5)-$G173,$I173)=0,TRUE,FALSE),$J173*L$2,0)</f>
        <v>0</v>
      </c>
      <c r="M173" s="126">
        <f t="array" ref="M173">IF(_xlfn.SWITCH(TRUE,COLUMN()-COLUMN($J$5)-$G173&lt;0,FALSE,MOD(COLUMN()-COLUMN($J$5)-$G173,$I173)=0,TRUE,FALSE),$J173*M$2,0)</f>
        <v>7411.7126250000001</v>
      </c>
      <c r="N173" s="126">
        <f t="array" ref="N173">IF(_xlfn.SWITCH(TRUE,COLUMN()-COLUMN($J$5)-$G173&lt;0,FALSE,MOD(COLUMN()-COLUMN($J$5)-$G173,$I173)=0,TRUE,FALSE),$J173*N$2,0)</f>
        <v>0</v>
      </c>
      <c r="O173" s="126">
        <f t="array" ref="O173">IF(_xlfn.SWITCH(TRUE,COLUMN()-COLUMN($J$5)-$G173&lt;0,FALSE,MOD(COLUMN()-COLUMN($J$5)-$G173,$I173)=0,TRUE,FALSE),$J173*O$2,0)</f>
        <v>0</v>
      </c>
      <c r="P173" s="126">
        <f t="array" ref="P173">IF(_xlfn.SWITCH(TRUE,COLUMN()-COLUMN($J$5)-$G173&lt;0,FALSE,MOD(COLUMN()-COLUMN($J$5)-$G173,$I173)=0,TRUE,FALSE),$J173*P$2,0)</f>
        <v>0</v>
      </c>
      <c r="Q173" s="126">
        <f t="array" ref="Q173">IF(_xlfn.SWITCH(TRUE,COLUMN()-COLUMN($J$5)-$G173&lt;0,FALSE,MOD(COLUMN()-COLUMN($J$5)-$G173,$I173)=0,TRUE,FALSE),$J173*Q$2,0)</f>
        <v>0</v>
      </c>
      <c r="R173" s="126">
        <f t="array" ref="R173">IF(_xlfn.SWITCH(TRUE,COLUMN()-COLUMN($J$5)-$G173&lt;0,FALSE,MOD(COLUMN()-COLUMN($J$5)-$G173,$I173)=0,TRUE,FALSE),$J173*R$2,0)</f>
        <v>0</v>
      </c>
      <c r="S173" s="126">
        <f t="array" ref="S173">IF(_xlfn.SWITCH(TRUE,COLUMN()-COLUMN($J$5)-$G173&lt;0,FALSE,MOD(COLUMN()-COLUMN($J$5)-$G173,$I173)=0,TRUE,FALSE),$J173*S$2,0)</f>
        <v>0</v>
      </c>
      <c r="T173" s="126">
        <f t="array" ref="T173">IF(_xlfn.SWITCH(TRUE,COLUMN()-COLUMN($J$5)-$G173&lt;0,FALSE,MOD(COLUMN()-COLUMN($J$5)-$G173,$I173)=0,TRUE,FALSE),$J173*T$2,0)</f>
        <v>0</v>
      </c>
      <c r="U173" s="126">
        <f t="array" ref="U173">IF(_xlfn.SWITCH(TRUE,COLUMN()-COLUMN($J$5)-$G173&lt;0,FALSE,MOD(COLUMN()-COLUMN($J$5)-$G173,$I173)=0,TRUE,FALSE),$J173*U$2,0)</f>
        <v>0</v>
      </c>
      <c r="V173" s="126">
        <f t="array" ref="V173">IF(_xlfn.SWITCH(TRUE,COLUMN()-COLUMN($J$5)-$G173&lt;0,FALSE,MOD(COLUMN()-COLUMN($J$5)-$G173,$I173)=0,TRUE,FALSE),$J173*V$2,0)</f>
        <v>0</v>
      </c>
      <c r="W173" s="126">
        <f t="array" ref="W173">IF(_xlfn.SWITCH(TRUE,COLUMN()-COLUMN($J$5)-$G173&lt;0,FALSE,MOD(COLUMN()-COLUMN($J$5)-$G173,$I173)=0,TRUE,FALSE),$J173*W$2,0)</f>
        <v>0</v>
      </c>
      <c r="X173" s="126">
        <f t="array" ref="X173">IF(_xlfn.SWITCH(TRUE,COLUMN()-COLUMN($J$5)-$G173&lt;0,FALSE,MOD(COLUMN()-COLUMN($J$5)-$G173,$I173)=0,TRUE,FALSE),$J173*X$2,0)</f>
        <v>0</v>
      </c>
      <c r="Y173" s="126">
        <f t="array" ref="Y173">IF(_xlfn.SWITCH(TRUE,COLUMN()-COLUMN($J$5)-$G173&lt;0,FALSE,MOD(COLUMN()-COLUMN($J$5)-$G173,$I173)=0,TRUE,FALSE),$J173*Y$2,0)</f>
        <v>0</v>
      </c>
      <c r="Z173" s="126">
        <f t="array" ref="Z173">IF(_xlfn.SWITCH(TRUE,COLUMN()-COLUMN($J$5)-$G173&lt;0,FALSE,MOD(COLUMN()-COLUMN($J$5)-$G173,$I173)=0,TRUE,FALSE),$J173*Z$2,0)</f>
        <v>0</v>
      </c>
      <c r="AA173" s="126">
        <f t="array" ref="AA173">IF(_xlfn.SWITCH(TRUE,COLUMN()-COLUMN($J$5)-$G173&lt;0,FALSE,MOD(COLUMN()-COLUMN($J$5)-$G173,$I173)=0,TRUE,FALSE),$J173*AA$2,0)</f>
        <v>0</v>
      </c>
      <c r="AB173" s="126">
        <f t="array" ref="AB173">IF(_xlfn.SWITCH(TRUE,COLUMN()-COLUMN($J$5)-$G173&lt;0,FALSE,MOD(COLUMN()-COLUMN($J$5)-$G173,$I173)=0,TRUE,FALSE),$J173*AB$2,0)</f>
        <v>0</v>
      </c>
      <c r="AC173" s="126">
        <f t="array" ref="AC173">IF(_xlfn.SWITCH(TRUE,COLUMN()-COLUMN($J$5)-$G173&lt;0,FALSE,MOD(COLUMN()-COLUMN($J$5)-$G173,$I173)=0,TRUE,FALSE),$J173*AC$2,0)</f>
        <v>0</v>
      </c>
      <c r="AD173" s="126">
        <f t="array" ref="AD173">IF(_xlfn.SWITCH(TRUE,COLUMN()-COLUMN($J$5)-$G173&lt;0,FALSE,MOD(COLUMN()-COLUMN($J$5)-$G173,$I173)=0,TRUE,FALSE),$J173*AD$2,0)</f>
        <v>0</v>
      </c>
      <c r="AE173" s="127">
        <f t="shared" si="10"/>
        <v>7411.7126250000001</v>
      </c>
    </row>
    <row r="174" spans="1:31" s="128" customFormat="1" ht="27" customHeight="1" outlineLevel="2">
      <c r="A174" s="122" t="s">
        <v>903</v>
      </c>
      <c r="B174" s="141" t="s">
        <v>1084</v>
      </c>
      <c r="C174" s="252" t="s">
        <v>1106</v>
      </c>
      <c r="D174" s="252" t="s">
        <v>1102</v>
      </c>
      <c r="E174" s="125" t="s">
        <v>1104</v>
      </c>
      <c r="F174" s="125" t="s">
        <v>985</v>
      </c>
      <c r="G174" s="122">
        <f t="shared" si="11"/>
        <v>6</v>
      </c>
      <c r="H174" s="125">
        <v>2030</v>
      </c>
      <c r="I174" s="125">
        <v>30</v>
      </c>
      <c r="J174" s="415">
        <f>Costs!P173</f>
        <v>2700000</v>
      </c>
      <c r="K174" s="419">
        <f t="array" ref="K174">IF(_xlfn.SWITCH(TRUE,COLUMN()-COLUMN($J$5)-$G174&lt;0,FALSE,MOD(COLUMN()-COLUMN($J$5)-$G174,$I174)=0,TRUE,FALSE),$J174*K$2,0)</f>
        <v>0</v>
      </c>
      <c r="L174" s="126">
        <f t="array" ref="L174">IF(_xlfn.SWITCH(TRUE,COLUMN()-COLUMN($J$5)-$G174&lt;0,FALSE,MOD(COLUMN()-COLUMN($J$5)-$G174,$I174)=0,TRUE,FALSE),$J174*L$2,0)</f>
        <v>0</v>
      </c>
      <c r="M174" s="126">
        <f t="array" ref="M174">IF(_xlfn.SWITCH(TRUE,COLUMN()-COLUMN($J$5)-$G174&lt;0,FALSE,MOD(COLUMN()-COLUMN($J$5)-$G174,$I174)=0,TRUE,FALSE),$J174*M$2,0)</f>
        <v>0</v>
      </c>
      <c r="N174" s="126">
        <f t="array" ref="N174">IF(_xlfn.SWITCH(TRUE,COLUMN()-COLUMN($J$5)-$G174&lt;0,FALSE,MOD(COLUMN()-COLUMN($J$5)-$G174,$I174)=0,TRUE,FALSE),$J174*N$2,0)</f>
        <v>0</v>
      </c>
      <c r="O174" s="126">
        <f t="array" ref="O174">IF(_xlfn.SWITCH(TRUE,COLUMN()-COLUMN($J$5)-$G174&lt;0,FALSE,MOD(COLUMN()-COLUMN($J$5)-$G174,$I174)=0,TRUE,FALSE),$J174*O$2,0)</f>
        <v>0</v>
      </c>
      <c r="P174" s="126">
        <f t="array" ref="P174">IF(_xlfn.SWITCH(TRUE,COLUMN()-COLUMN($J$5)-$G174&lt;0,FALSE,MOD(COLUMN()-COLUMN($J$5)-$G174,$I174)=0,TRUE,FALSE),$J174*P$2,0)</f>
        <v>3239591.4006313505</v>
      </c>
      <c r="Q174" s="126">
        <f t="array" ref="Q174">IF(_xlfn.SWITCH(TRUE,COLUMN()-COLUMN($J$5)-$G174&lt;0,FALSE,MOD(COLUMN()-COLUMN($J$5)-$G174,$I174)=0,TRUE,FALSE),$J174*Q$2,0)</f>
        <v>0</v>
      </c>
      <c r="R174" s="126">
        <f t="array" ref="R174">IF(_xlfn.SWITCH(TRUE,COLUMN()-COLUMN($J$5)-$G174&lt;0,FALSE,MOD(COLUMN()-COLUMN($J$5)-$G174,$I174)=0,TRUE,FALSE),$J174*R$2,0)</f>
        <v>0</v>
      </c>
      <c r="S174" s="126">
        <f t="array" ref="S174">IF(_xlfn.SWITCH(TRUE,COLUMN()-COLUMN($J$5)-$G174&lt;0,FALSE,MOD(COLUMN()-COLUMN($J$5)-$G174,$I174)=0,TRUE,FALSE),$J174*S$2,0)</f>
        <v>0</v>
      </c>
      <c r="T174" s="126">
        <f t="array" ref="T174">IF(_xlfn.SWITCH(TRUE,COLUMN()-COLUMN($J$5)-$G174&lt;0,FALSE,MOD(COLUMN()-COLUMN($J$5)-$G174,$I174)=0,TRUE,FALSE),$J174*T$2,0)</f>
        <v>0</v>
      </c>
      <c r="U174" s="126">
        <f t="array" ref="U174">IF(_xlfn.SWITCH(TRUE,COLUMN()-COLUMN($J$5)-$G174&lt;0,FALSE,MOD(COLUMN()-COLUMN($J$5)-$G174,$I174)=0,TRUE,FALSE),$J174*U$2,0)</f>
        <v>0</v>
      </c>
      <c r="V174" s="126">
        <f t="array" ref="V174">IF(_xlfn.SWITCH(TRUE,COLUMN()-COLUMN($J$5)-$G174&lt;0,FALSE,MOD(COLUMN()-COLUMN($J$5)-$G174,$I174)=0,TRUE,FALSE),$J174*V$2,0)</f>
        <v>0</v>
      </c>
      <c r="W174" s="126">
        <f t="array" ref="W174">IF(_xlfn.SWITCH(TRUE,COLUMN()-COLUMN($J$5)-$G174&lt;0,FALSE,MOD(COLUMN()-COLUMN($J$5)-$G174,$I174)=0,TRUE,FALSE),$J174*W$2,0)</f>
        <v>0</v>
      </c>
      <c r="X174" s="126">
        <f t="array" ref="X174">IF(_xlfn.SWITCH(TRUE,COLUMN()-COLUMN($J$5)-$G174&lt;0,FALSE,MOD(COLUMN()-COLUMN($J$5)-$G174,$I174)=0,TRUE,FALSE),$J174*X$2,0)</f>
        <v>0</v>
      </c>
      <c r="Y174" s="126">
        <f t="array" ref="Y174">IF(_xlfn.SWITCH(TRUE,COLUMN()-COLUMN($J$5)-$G174&lt;0,FALSE,MOD(COLUMN()-COLUMN($J$5)-$G174,$I174)=0,TRUE,FALSE),$J174*Y$2,0)</f>
        <v>0</v>
      </c>
      <c r="Z174" s="126">
        <f t="array" ref="Z174">IF(_xlfn.SWITCH(TRUE,COLUMN()-COLUMN($J$5)-$G174&lt;0,FALSE,MOD(COLUMN()-COLUMN($J$5)-$G174,$I174)=0,TRUE,FALSE),$J174*Z$2,0)</f>
        <v>0</v>
      </c>
      <c r="AA174" s="126">
        <f t="array" ref="AA174">IF(_xlfn.SWITCH(TRUE,COLUMN()-COLUMN($J$5)-$G174&lt;0,FALSE,MOD(COLUMN()-COLUMN($J$5)-$G174,$I174)=0,TRUE,FALSE),$J174*AA$2,0)</f>
        <v>0</v>
      </c>
      <c r="AB174" s="126">
        <f t="array" ref="AB174">IF(_xlfn.SWITCH(TRUE,COLUMN()-COLUMN($J$5)-$G174&lt;0,FALSE,MOD(COLUMN()-COLUMN($J$5)-$G174,$I174)=0,TRUE,FALSE),$J174*AB$2,0)</f>
        <v>0</v>
      </c>
      <c r="AC174" s="126">
        <f t="array" ref="AC174">IF(_xlfn.SWITCH(TRUE,COLUMN()-COLUMN($J$5)-$G174&lt;0,FALSE,MOD(COLUMN()-COLUMN($J$5)-$G174,$I174)=0,TRUE,FALSE),$J174*AC$2,0)</f>
        <v>0</v>
      </c>
      <c r="AD174" s="126">
        <f t="array" ref="AD174">IF(_xlfn.SWITCH(TRUE,COLUMN()-COLUMN($J$5)-$G174&lt;0,FALSE,MOD(COLUMN()-COLUMN($J$5)-$G174,$I174)=0,TRUE,FALSE),$J174*AD$2,0)</f>
        <v>0</v>
      </c>
      <c r="AE174" s="127">
        <f t="shared" si="10"/>
        <v>3239591.4006313505</v>
      </c>
    </row>
    <row r="175" spans="1:31" s="128" customFormat="1" ht="33.950000000000003" customHeight="1" outlineLevel="2">
      <c r="A175" s="122" t="s">
        <v>903</v>
      </c>
      <c r="B175" s="142" t="s">
        <v>1370</v>
      </c>
      <c r="C175" s="137" t="s">
        <v>1106</v>
      </c>
      <c r="D175" s="137" t="s">
        <v>1371</v>
      </c>
      <c r="E175" s="139"/>
      <c r="F175" s="124" t="s">
        <v>984</v>
      </c>
      <c r="G175" s="122">
        <f t="shared" si="11"/>
        <v>6</v>
      </c>
      <c r="H175" s="139">
        <v>2030</v>
      </c>
      <c r="I175" s="140">
        <v>30</v>
      </c>
      <c r="J175" s="415">
        <f>Costs!P174</f>
        <v>7627500.0000000009</v>
      </c>
      <c r="K175" s="419">
        <f t="array" ref="K175">IF(_xlfn.SWITCH(TRUE,COLUMN()-COLUMN($J$5)-$G175&lt;0,FALSE,MOD(COLUMN()-COLUMN($J$5)-$G175,$I175)=0,TRUE,FALSE),$J175*K$2,0)</f>
        <v>0</v>
      </c>
      <c r="L175" s="126">
        <f t="array" ref="L175">IF(_xlfn.SWITCH(TRUE,COLUMN()-COLUMN($J$5)-$G175&lt;0,FALSE,MOD(COLUMN()-COLUMN($J$5)-$G175,$I175)=0,TRUE,FALSE),$J175*L$2,0)</f>
        <v>0</v>
      </c>
      <c r="M175" s="126">
        <f t="array" ref="M175">IF(_xlfn.SWITCH(TRUE,COLUMN()-COLUMN($J$5)-$G175&lt;0,FALSE,MOD(COLUMN()-COLUMN($J$5)-$G175,$I175)=0,TRUE,FALSE),$J175*M$2,0)</f>
        <v>0</v>
      </c>
      <c r="N175" s="126">
        <f t="array" ref="N175">IF(_xlfn.SWITCH(TRUE,COLUMN()-COLUMN($J$5)-$G175&lt;0,FALSE,MOD(COLUMN()-COLUMN($J$5)-$G175,$I175)=0,TRUE,FALSE),$J175*N$2,0)</f>
        <v>0</v>
      </c>
      <c r="O175" s="126">
        <f t="array" ref="O175">IF(_xlfn.SWITCH(TRUE,COLUMN()-COLUMN($J$5)-$G175&lt;0,FALSE,MOD(COLUMN()-COLUMN($J$5)-$G175,$I175)=0,TRUE,FALSE),$J175*O$2,0)</f>
        <v>0</v>
      </c>
      <c r="P175" s="126">
        <f t="array" ref="P175">IF(_xlfn.SWITCH(TRUE,COLUMN()-COLUMN($J$5)-$G175&lt;0,FALSE,MOD(COLUMN()-COLUMN($J$5)-$G175,$I175)=0,TRUE,FALSE),$J175*P$2,0)</f>
        <v>9151845.7067835666</v>
      </c>
      <c r="Q175" s="126">
        <f t="array" ref="Q175">IF(_xlfn.SWITCH(TRUE,COLUMN()-COLUMN($J$5)-$G175&lt;0,FALSE,MOD(COLUMN()-COLUMN($J$5)-$G175,$I175)=0,TRUE,FALSE),$J175*Q$2,0)</f>
        <v>0</v>
      </c>
      <c r="R175" s="126">
        <f t="array" ref="R175">IF(_xlfn.SWITCH(TRUE,COLUMN()-COLUMN($J$5)-$G175&lt;0,FALSE,MOD(COLUMN()-COLUMN($J$5)-$G175,$I175)=0,TRUE,FALSE),$J175*R$2,0)</f>
        <v>0</v>
      </c>
      <c r="S175" s="126">
        <f t="array" ref="S175">IF(_xlfn.SWITCH(TRUE,COLUMN()-COLUMN($J$5)-$G175&lt;0,FALSE,MOD(COLUMN()-COLUMN($J$5)-$G175,$I175)=0,TRUE,FALSE),$J175*S$2,0)</f>
        <v>0</v>
      </c>
      <c r="T175" s="126">
        <f t="array" ref="T175">IF(_xlfn.SWITCH(TRUE,COLUMN()-COLUMN($J$5)-$G175&lt;0,FALSE,MOD(COLUMN()-COLUMN($J$5)-$G175,$I175)=0,TRUE,FALSE),$J175*T$2,0)</f>
        <v>0</v>
      </c>
      <c r="U175" s="126">
        <f t="array" ref="U175">IF(_xlfn.SWITCH(TRUE,COLUMN()-COLUMN($J$5)-$G175&lt;0,FALSE,MOD(COLUMN()-COLUMN($J$5)-$G175,$I175)=0,TRUE,FALSE),$J175*U$2,0)</f>
        <v>0</v>
      </c>
      <c r="V175" s="126">
        <f t="array" ref="V175">IF(_xlfn.SWITCH(TRUE,COLUMN()-COLUMN($J$5)-$G175&lt;0,FALSE,MOD(COLUMN()-COLUMN($J$5)-$G175,$I175)=0,TRUE,FALSE),$J175*V$2,0)</f>
        <v>0</v>
      </c>
      <c r="W175" s="126">
        <f t="array" ref="W175">IF(_xlfn.SWITCH(TRUE,COLUMN()-COLUMN($J$5)-$G175&lt;0,FALSE,MOD(COLUMN()-COLUMN($J$5)-$G175,$I175)=0,TRUE,FALSE),$J175*W$2,0)</f>
        <v>0</v>
      </c>
      <c r="X175" s="126">
        <f t="array" ref="X175">IF(_xlfn.SWITCH(TRUE,COLUMN()-COLUMN($J$5)-$G175&lt;0,FALSE,MOD(COLUMN()-COLUMN($J$5)-$G175,$I175)=0,TRUE,FALSE),$J175*X$2,0)</f>
        <v>0</v>
      </c>
      <c r="Y175" s="126">
        <f t="array" ref="Y175">IF(_xlfn.SWITCH(TRUE,COLUMN()-COLUMN($J$5)-$G175&lt;0,FALSE,MOD(COLUMN()-COLUMN($J$5)-$G175,$I175)=0,TRUE,FALSE),$J175*Y$2,0)</f>
        <v>0</v>
      </c>
      <c r="Z175" s="126">
        <f t="array" ref="Z175">IF(_xlfn.SWITCH(TRUE,COLUMN()-COLUMN($J$5)-$G175&lt;0,FALSE,MOD(COLUMN()-COLUMN($J$5)-$G175,$I175)=0,TRUE,FALSE),$J175*Z$2,0)</f>
        <v>0</v>
      </c>
      <c r="AA175" s="126">
        <f t="array" ref="AA175">IF(_xlfn.SWITCH(TRUE,COLUMN()-COLUMN($J$5)-$G175&lt;0,FALSE,MOD(COLUMN()-COLUMN($J$5)-$G175,$I175)=0,TRUE,FALSE),$J175*AA$2,0)</f>
        <v>0</v>
      </c>
      <c r="AB175" s="126">
        <f t="array" ref="AB175">IF(_xlfn.SWITCH(TRUE,COLUMN()-COLUMN($J$5)-$G175&lt;0,FALSE,MOD(COLUMN()-COLUMN($J$5)-$G175,$I175)=0,TRUE,FALSE),$J175*AB$2,0)</f>
        <v>0</v>
      </c>
      <c r="AC175" s="126">
        <f t="array" ref="AC175">IF(_xlfn.SWITCH(TRUE,COLUMN()-COLUMN($J$5)-$G175&lt;0,FALSE,MOD(COLUMN()-COLUMN($J$5)-$G175,$I175)=0,TRUE,FALSE),$J175*AC$2,0)</f>
        <v>0</v>
      </c>
      <c r="AD175" s="126">
        <f t="array" ref="AD175">IF(_xlfn.SWITCH(TRUE,COLUMN()-COLUMN($J$5)-$G175&lt;0,FALSE,MOD(COLUMN()-COLUMN($J$5)-$G175,$I175)=0,TRUE,FALSE),$J175*AD$2,0)</f>
        <v>0</v>
      </c>
      <c r="AE175" s="127">
        <f t="shared" si="10"/>
        <v>9151845.7067835666</v>
      </c>
    </row>
    <row r="176" spans="1:31" s="128" customFormat="1" ht="35.1" customHeight="1" outlineLevel="2">
      <c r="A176" s="122" t="s">
        <v>903</v>
      </c>
      <c r="B176" s="137"/>
      <c r="C176" s="137"/>
      <c r="D176" s="137"/>
      <c r="E176" s="137"/>
      <c r="F176" s="124"/>
      <c r="G176" s="122">
        <f t="shared" si="11"/>
        <v>-2024</v>
      </c>
      <c r="H176" s="139">
        <f>[1]Costs!H188</f>
        <v>0</v>
      </c>
      <c r="I176" s="138">
        <v>1</v>
      </c>
      <c r="J176" s="415">
        <f>[1]Costs!P186</f>
        <v>0</v>
      </c>
      <c r="K176" s="419">
        <f t="array" ref="K176">IF(_xlfn.SWITCH(TRUE,COLUMN()-COLUMN($J$5)-$G176&lt;0,FALSE,MOD(COLUMN()-COLUMN($J$5)-$G176,$I176)=0,TRUE,FALSE),$J176*K$2,0)</f>
        <v>0</v>
      </c>
      <c r="L176" s="126">
        <f t="array" ref="L176">IF(_xlfn.SWITCH(TRUE,COLUMN()-COLUMN($J$5)-$G176&lt;0,FALSE,MOD(COLUMN()-COLUMN($J$5)-$G176,$I176)=0,TRUE,FALSE),$J176*L$2,0)</f>
        <v>0</v>
      </c>
      <c r="M176" s="126">
        <f t="array" ref="M176">IF(_xlfn.SWITCH(TRUE,COLUMN()-COLUMN($J$5)-$G176&lt;0,FALSE,MOD(COLUMN()-COLUMN($J$5)-$G176,$I176)=0,TRUE,FALSE),$J176*M$2,0)</f>
        <v>0</v>
      </c>
      <c r="N176" s="126">
        <f t="array" ref="N176">IF(_xlfn.SWITCH(TRUE,COLUMN()-COLUMN($J$5)-$G176&lt;0,FALSE,MOD(COLUMN()-COLUMN($J$5)-$G176,$I176)=0,TRUE,FALSE),$J176*N$2,0)</f>
        <v>0</v>
      </c>
      <c r="O176" s="126">
        <f t="array" ref="O176">IF(_xlfn.SWITCH(TRUE,COLUMN()-COLUMN($J$5)-$G176&lt;0,FALSE,MOD(COLUMN()-COLUMN($J$5)-$G176,$I176)=0,TRUE,FALSE),$J176*O$2,0)</f>
        <v>0</v>
      </c>
      <c r="P176" s="126">
        <f t="array" ref="P176">IF(_xlfn.SWITCH(TRUE,COLUMN()-COLUMN($J$5)-$G176&lt;0,FALSE,MOD(COLUMN()-COLUMN($J$5)-$G176,$I176)=0,TRUE,FALSE),$J176*P$2,0)</f>
        <v>0</v>
      </c>
      <c r="Q176" s="126">
        <f t="array" ref="Q176">IF(_xlfn.SWITCH(TRUE,COLUMN()-COLUMN($J$5)-$G176&lt;0,FALSE,MOD(COLUMN()-COLUMN($J$5)-$G176,$I176)=0,TRUE,FALSE),$J176*Q$2,0)</f>
        <v>0</v>
      </c>
      <c r="R176" s="126">
        <f t="array" ref="R176">IF(_xlfn.SWITCH(TRUE,COLUMN()-COLUMN($J$5)-$G176&lt;0,FALSE,MOD(COLUMN()-COLUMN($J$5)-$G176,$I176)=0,TRUE,FALSE),$J176*R$2,0)</f>
        <v>0</v>
      </c>
      <c r="S176" s="126">
        <f t="array" ref="S176">IF(_xlfn.SWITCH(TRUE,COLUMN()-COLUMN($J$5)-$G176&lt;0,FALSE,MOD(COLUMN()-COLUMN($J$5)-$G176,$I176)=0,TRUE,FALSE),$J176*S$2,0)</f>
        <v>0</v>
      </c>
      <c r="T176" s="126">
        <f t="array" ref="T176">IF(_xlfn.SWITCH(TRUE,COLUMN()-COLUMN($J$5)-$G176&lt;0,FALSE,MOD(COLUMN()-COLUMN($J$5)-$G176,$I176)=0,TRUE,FALSE),$J176*T$2,0)</f>
        <v>0</v>
      </c>
      <c r="U176" s="126">
        <f t="array" ref="U176">IF(_xlfn.SWITCH(TRUE,COLUMN()-COLUMN($J$5)-$G176&lt;0,FALSE,MOD(COLUMN()-COLUMN($J$5)-$G176,$I176)=0,TRUE,FALSE),$J176*U$2,0)</f>
        <v>0</v>
      </c>
      <c r="V176" s="126">
        <f t="array" ref="V176">IF(_xlfn.SWITCH(TRUE,COLUMN()-COLUMN($J$5)-$G176&lt;0,FALSE,MOD(COLUMN()-COLUMN($J$5)-$G176,$I176)=0,TRUE,FALSE),$J176*V$2,0)</f>
        <v>0</v>
      </c>
      <c r="W176" s="126">
        <f t="array" ref="W176">IF(_xlfn.SWITCH(TRUE,COLUMN()-COLUMN($J$5)-$G176&lt;0,FALSE,MOD(COLUMN()-COLUMN($J$5)-$G176,$I176)=0,TRUE,FALSE),$J176*W$2,0)</f>
        <v>0</v>
      </c>
      <c r="X176" s="126">
        <f t="array" ref="X176">IF(_xlfn.SWITCH(TRUE,COLUMN()-COLUMN($J$5)-$G176&lt;0,FALSE,MOD(COLUMN()-COLUMN($J$5)-$G176,$I176)=0,TRUE,FALSE),$J176*X$2,0)</f>
        <v>0</v>
      </c>
      <c r="Y176" s="126">
        <f t="array" ref="Y176">IF(_xlfn.SWITCH(TRUE,COLUMN()-COLUMN($J$5)-$G176&lt;0,FALSE,MOD(COLUMN()-COLUMN($J$5)-$G176,$I176)=0,TRUE,FALSE),$J176*Y$2,0)</f>
        <v>0</v>
      </c>
      <c r="Z176" s="126">
        <f t="array" ref="Z176">IF(_xlfn.SWITCH(TRUE,COLUMN()-COLUMN($J$5)-$G176&lt;0,FALSE,MOD(COLUMN()-COLUMN($J$5)-$G176,$I176)=0,TRUE,FALSE),$J176*Z$2,0)</f>
        <v>0</v>
      </c>
      <c r="AA176" s="126">
        <f t="array" ref="AA176">IF(_xlfn.SWITCH(TRUE,COLUMN()-COLUMN($J$5)-$G176&lt;0,FALSE,MOD(COLUMN()-COLUMN($J$5)-$G176,$I176)=0,TRUE,FALSE),$J176*AA$2,0)</f>
        <v>0</v>
      </c>
      <c r="AB176" s="126">
        <f t="array" ref="AB176">IF(_xlfn.SWITCH(TRUE,COLUMN()-COLUMN($J$5)-$G176&lt;0,FALSE,MOD(COLUMN()-COLUMN($J$5)-$G176,$I176)=0,TRUE,FALSE),$J176*AB$2,0)</f>
        <v>0</v>
      </c>
      <c r="AC176" s="126">
        <f t="array" ref="AC176">IF(_xlfn.SWITCH(TRUE,COLUMN()-COLUMN($J$5)-$G176&lt;0,FALSE,MOD(COLUMN()-COLUMN($J$5)-$G176,$I176)=0,TRUE,FALSE),$J176*AC$2,0)</f>
        <v>0</v>
      </c>
      <c r="AD176" s="126">
        <f t="array" ref="AD176">IF(_xlfn.SWITCH(TRUE,COLUMN()-COLUMN($J$5)-$G176&lt;0,FALSE,MOD(COLUMN()-COLUMN($J$5)-$G176,$I176)=0,TRUE,FALSE),$J176*AD$2,0)</f>
        <v>0</v>
      </c>
      <c r="AE176" s="127">
        <f t="shared" si="10"/>
        <v>0</v>
      </c>
    </row>
    <row r="177" spans="1:31" s="128" customFormat="1" ht="31.5" outlineLevel="1">
      <c r="A177" s="143" t="s">
        <v>904</v>
      </c>
      <c r="B177" s="144"/>
      <c r="C177" s="145"/>
      <c r="D177" s="146"/>
      <c r="E177" s="147"/>
      <c r="F177" s="148"/>
      <c r="G177" s="148"/>
      <c r="H177" s="149"/>
      <c r="I177" s="150"/>
      <c r="J177" s="416"/>
      <c r="K177" s="420">
        <f t="shared" ref="K177:AD177" si="12">SUM(K109:K176)</f>
        <v>48903.75</v>
      </c>
      <c r="L177" s="135">
        <f t="shared" si="12"/>
        <v>151112.58749999999</v>
      </c>
      <c r="M177" s="135">
        <f t="shared" si="12"/>
        <v>27107597.754675005</v>
      </c>
      <c r="N177" s="135">
        <f t="shared" si="12"/>
        <v>1832175.3609</v>
      </c>
      <c r="O177" s="135">
        <f t="shared" si="12"/>
        <v>5567064.8340946492</v>
      </c>
      <c r="P177" s="135">
        <f t="shared" si="12"/>
        <v>15160477.857104564</v>
      </c>
      <c r="Q177" s="135">
        <f t="shared" si="12"/>
        <v>1022722.8072223143</v>
      </c>
      <c r="R177" s="135">
        <f t="shared" si="12"/>
        <v>644415.47192433756</v>
      </c>
      <c r="S177" s="135">
        <f t="shared" si="12"/>
        <v>309749.0368382982</v>
      </c>
      <c r="T177" s="135">
        <f t="shared" si="12"/>
        <v>63808.301588689428</v>
      </c>
      <c r="U177" s="135">
        <f t="shared" si="12"/>
        <v>110789.44250127592</v>
      </c>
      <c r="V177" s="135">
        <f t="shared" si="12"/>
        <v>377153.55129459768</v>
      </c>
      <c r="W177" s="135">
        <f t="shared" si="12"/>
        <v>89646.497961562083</v>
      </c>
      <c r="X177" s="135">
        <f t="shared" si="12"/>
        <v>1561502.5443824714</v>
      </c>
      <c r="Y177" s="135">
        <f t="shared" si="12"/>
        <v>2181096.9048315263</v>
      </c>
      <c r="Z177" s="135">
        <f t="shared" si="12"/>
        <v>8043534.5496638222</v>
      </c>
      <c r="AA177" s="135">
        <f t="shared" si="12"/>
        <v>168163.20540230861</v>
      </c>
      <c r="AB177" s="135">
        <f t="shared" si="12"/>
        <v>5415639.9755795496</v>
      </c>
      <c r="AC177" s="135">
        <f t="shared" si="12"/>
        <v>4840704.5504535232</v>
      </c>
      <c r="AD177" s="135">
        <f t="shared" si="12"/>
        <v>61252.158316549496</v>
      </c>
      <c r="AE177" s="151">
        <f t="shared" ref="AE177:AE204" si="13">SUM(K177:AD177)</f>
        <v>74757511.142235041</v>
      </c>
    </row>
    <row r="178" spans="1:31" s="128" customFormat="1" ht="36.950000000000003" customHeight="1" outlineLevel="2">
      <c r="A178" s="122" t="s">
        <v>905</v>
      </c>
      <c r="B178" s="141" t="s">
        <v>991</v>
      </c>
      <c r="C178" s="252" t="s">
        <v>992</v>
      </c>
      <c r="D178" s="252"/>
      <c r="E178" s="137"/>
      <c r="F178" s="125" t="s">
        <v>983</v>
      </c>
      <c r="G178" s="122">
        <f>H178-2024</f>
        <v>1</v>
      </c>
      <c r="H178" s="125">
        <v>2025</v>
      </c>
      <c r="I178" s="125">
        <v>10</v>
      </c>
      <c r="J178" s="415">
        <f>Costs!P183</f>
        <v>102060</v>
      </c>
      <c r="K178" s="419">
        <f t="array" ref="K178">IF(_xlfn.SWITCH(TRUE,COLUMN()-COLUMN($J$5)-$G178&lt;0,FALSE,MOD(COLUMN()-COLUMN($J$5)-$G178,$I178)=0,TRUE,FALSE),$J178*K$2,0)</f>
        <v>105632.09999999999</v>
      </c>
      <c r="L178" s="126">
        <f t="array" ref="L178">IF(_xlfn.SWITCH(TRUE,COLUMN()-COLUMN($J$5)-$G178&lt;0,FALSE,MOD(COLUMN()-COLUMN($J$5)-$G178,$I178)=0,TRUE,FALSE),$J178*L$2,0)</f>
        <v>0</v>
      </c>
      <c r="M178" s="126">
        <f t="array" ref="M178">IF(_xlfn.SWITCH(TRUE,COLUMN()-COLUMN($J$5)-$G178&lt;0,FALSE,MOD(COLUMN()-COLUMN($J$5)-$G178,$I178)=0,TRUE,FALSE),$J178*M$2,0)</f>
        <v>0</v>
      </c>
      <c r="N178" s="126">
        <f t="array" ref="N178">IF(_xlfn.SWITCH(TRUE,COLUMN()-COLUMN($J$5)-$G178&lt;0,FALSE,MOD(COLUMN()-COLUMN($J$5)-$G178,$I178)=0,TRUE,FALSE),$J178*N$2,0)</f>
        <v>0</v>
      </c>
      <c r="O178" s="126">
        <f t="array" ref="O178">IF(_xlfn.SWITCH(TRUE,COLUMN()-COLUMN($J$5)-$G178&lt;0,FALSE,MOD(COLUMN()-COLUMN($J$5)-$G178,$I178)=0,TRUE,FALSE),$J178*O$2,0)</f>
        <v>0</v>
      </c>
      <c r="P178" s="126">
        <f t="array" ref="P178">IF(_xlfn.SWITCH(TRUE,COLUMN()-COLUMN($J$5)-$G178&lt;0,FALSE,MOD(COLUMN()-COLUMN($J$5)-$G178,$I178)=0,TRUE,FALSE),$J178*P$2,0)</f>
        <v>0</v>
      </c>
      <c r="Q178" s="126">
        <f t="array" ref="Q178">IF(_xlfn.SWITCH(TRUE,COLUMN()-COLUMN($J$5)-$G178&lt;0,FALSE,MOD(COLUMN()-COLUMN($J$5)-$G178,$I178)=0,TRUE,FALSE),$J178*Q$2,0)</f>
        <v>0</v>
      </c>
      <c r="R178" s="126">
        <f t="array" ref="R178">IF(_xlfn.SWITCH(TRUE,COLUMN()-COLUMN($J$5)-$G178&lt;0,FALSE,MOD(COLUMN()-COLUMN($J$5)-$G178,$I178)=0,TRUE,FALSE),$J178*R$2,0)</f>
        <v>0</v>
      </c>
      <c r="S178" s="126">
        <f t="array" ref="S178">IF(_xlfn.SWITCH(TRUE,COLUMN()-COLUMN($J$5)-$G178&lt;0,FALSE,MOD(COLUMN()-COLUMN($J$5)-$G178,$I178)=0,TRUE,FALSE),$J178*S$2,0)</f>
        <v>0</v>
      </c>
      <c r="T178" s="126">
        <f t="array" ref="T178">IF(_xlfn.SWITCH(TRUE,COLUMN()-COLUMN($J$5)-$G178&lt;0,FALSE,MOD(COLUMN()-COLUMN($J$5)-$G178,$I178)=0,TRUE,FALSE),$J178*T$2,0)</f>
        <v>0</v>
      </c>
      <c r="U178" s="126">
        <f t="array" ref="U178">IF(_xlfn.SWITCH(TRUE,COLUMN()-COLUMN($J$5)-$G178&lt;0,FALSE,MOD(COLUMN()-COLUMN($J$5)-$G178,$I178)=0,TRUE,FALSE),$J178*U$2,0)</f>
        <v>141960.70937451624</v>
      </c>
      <c r="V178" s="126">
        <f t="array" ref="V178">IF(_xlfn.SWITCH(TRUE,COLUMN()-COLUMN($J$5)-$G178&lt;0,FALSE,MOD(COLUMN()-COLUMN($J$5)-$G178,$I178)=0,TRUE,FALSE),$J178*V$2,0)</f>
        <v>0</v>
      </c>
      <c r="W178" s="126">
        <f t="array" ref="W178">IF(_xlfn.SWITCH(TRUE,COLUMN()-COLUMN($J$5)-$G178&lt;0,FALSE,MOD(COLUMN()-COLUMN($J$5)-$G178,$I178)=0,TRUE,FALSE),$J178*W$2,0)</f>
        <v>0</v>
      </c>
      <c r="X178" s="126">
        <f t="array" ref="X178">IF(_xlfn.SWITCH(TRUE,COLUMN()-COLUMN($J$5)-$G178&lt;0,FALSE,MOD(COLUMN()-COLUMN($J$5)-$G178,$I178)=0,TRUE,FALSE),$J178*X$2,0)</f>
        <v>0</v>
      </c>
      <c r="Y178" s="126">
        <f t="array" ref="Y178">IF(_xlfn.SWITCH(TRUE,COLUMN()-COLUMN($J$5)-$G178&lt;0,FALSE,MOD(COLUMN()-COLUMN($J$5)-$G178,$I178)=0,TRUE,FALSE),$J178*Y$2,0)</f>
        <v>0</v>
      </c>
      <c r="Z178" s="126">
        <f t="array" ref="Z178">IF(_xlfn.SWITCH(TRUE,COLUMN()-COLUMN($J$5)-$G178&lt;0,FALSE,MOD(COLUMN()-COLUMN($J$5)-$G178,$I178)=0,TRUE,FALSE),$J178*Z$2,0)</f>
        <v>0</v>
      </c>
      <c r="AA178" s="126">
        <f t="array" ref="AA178">IF(_xlfn.SWITCH(TRUE,COLUMN()-COLUMN($J$5)-$G178&lt;0,FALSE,MOD(COLUMN()-COLUMN($J$5)-$G178,$I178)=0,TRUE,FALSE),$J178*AA$2,0)</f>
        <v>0</v>
      </c>
      <c r="AB178" s="126">
        <f t="array" ref="AB178">IF(_xlfn.SWITCH(TRUE,COLUMN()-COLUMN($J$5)-$G178&lt;0,FALSE,MOD(COLUMN()-COLUMN($J$5)-$G178,$I178)=0,TRUE,FALSE),$J178*AB$2,0)</f>
        <v>0</v>
      </c>
      <c r="AC178" s="126">
        <f t="array" ref="AC178">IF(_xlfn.SWITCH(TRUE,COLUMN()-COLUMN($J$5)-$G178&lt;0,FALSE,MOD(COLUMN()-COLUMN($J$5)-$G178,$I178)=0,TRUE,FALSE),$J178*AC$2,0)</f>
        <v>0</v>
      </c>
      <c r="AD178" s="126">
        <f t="array" ref="AD178">IF(_xlfn.SWITCH(TRUE,COLUMN()-COLUMN($J$5)-$G178&lt;0,FALSE,MOD(COLUMN()-COLUMN($J$5)-$G178,$I178)=0,TRUE,FALSE),$J178*AD$2,0)</f>
        <v>0</v>
      </c>
      <c r="AE178" s="127">
        <f t="shared" si="13"/>
        <v>247592.80937451625</v>
      </c>
    </row>
    <row r="179" spans="1:31" s="128" customFormat="1" ht="27" customHeight="1" outlineLevel="2">
      <c r="A179" s="122" t="s">
        <v>905</v>
      </c>
      <c r="B179" s="141" t="s">
        <v>993</v>
      </c>
      <c r="C179" s="252" t="s">
        <v>992</v>
      </c>
      <c r="D179" s="252"/>
      <c r="E179" s="141"/>
      <c r="F179" s="125" t="s">
        <v>983</v>
      </c>
      <c r="G179" s="122">
        <f t="shared" ref="G179:G204" si="14">H179-2024</f>
        <v>1</v>
      </c>
      <c r="H179" s="125">
        <v>2025</v>
      </c>
      <c r="I179" s="125">
        <v>20</v>
      </c>
      <c r="J179" s="415">
        <f>Costs!P184</f>
        <v>182250</v>
      </c>
      <c r="K179" s="419">
        <f t="array" ref="K179">IF(_xlfn.SWITCH(TRUE,COLUMN()-COLUMN($J$5)-$G179&lt;0,FALSE,MOD(COLUMN()-COLUMN($J$5)-$G179,$I179)=0,TRUE,FALSE),$J179*K$2,0)</f>
        <v>188628.74999999997</v>
      </c>
      <c r="L179" s="126">
        <f t="array" ref="L179">IF(_xlfn.SWITCH(TRUE,COLUMN()-COLUMN($J$5)-$G179&lt;0,FALSE,MOD(COLUMN()-COLUMN($J$5)-$G179,$I179)=0,TRUE,FALSE),$J179*L$2,0)</f>
        <v>0</v>
      </c>
      <c r="M179" s="126">
        <f t="array" ref="M179">IF(_xlfn.SWITCH(TRUE,COLUMN()-COLUMN($J$5)-$G179&lt;0,FALSE,MOD(COLUMN()-COLUMN($J$5)-$G179,$I179)=0,TRUE,FALSE),$J179*M$2,0)</f>
        <v>0</v>
      </c>
      <c r="N179" s="126">
        <f t="array" ref="N179">IF(_xlfn.SWITCH(TRUE,COLUMN()-COLUMN($J$5)-$G179&lt;0,FALSE,MOD(COLUMN()-COLUMN($J$5)-$G179,$I179)=0,TRUE,FALSE),$J179*N$2,0)</f>
        <v>0</v>
      </c>
      <c r="O179" s="126">
        <f t="array" ref="O179">IF(_xlfn.SWITCH(TRUE,COLUMN()-COLUMN($J$5)-$G179&lt;0,FALSE,MOD(COLUMN()-COLUMN($J$5)-$G179,$I179)=0,TRUE,FALSE),$J179*O$2,0)</f>
        <v>0</v>
      </c>
      <c r="P179" s="126">
        <f t="array" ref="P179">IF(_xlfn.SWITCH(TRUE,COLUMN()-COLUMN($J$5)-$G179&lt;0,FALSE,MOD(COLUMN()-COLUMN($J$5)-$G179,$I179)=0,TRUE,FALSE),$J179*P$2,0)</f>
        <v>0</v>
      </c>
      <c r="Q179" s="126">
        <f t="array" ref="Q179">IF(_xlfn.SWITCH(TRUE,COLUMN()-COLUMN($J$5)-$G179&lt;0,FALSE,MOD(COLUMN()-COLUMN($J$5)-$G179,$I179)=0,TRUE,FALSE),$J179*Q$2,0)</f>
        <v>0</v>
      </c>
      <c r="R179" s="126">
        <f t="array" ref="R179">IF(_xlfn.SWITCH(TRUE,COLUMN()-COLUMN($J$5)-$G179&lt;0,FALSE,MOD(COLUMN()-COLUMN($J$5)-$G179,$I179)=0,TRUE,FALSE),$J179*R$2,0)</f>
        <v>0</v>
      </c>
      <c r="S179" s="126">
        <f t="array" ref="S179">IF(_xlfn.SWITCH(TRUE,COLUMN()-COLUMN($J$5)-$G179&lt;0,FALSE,MOD(COLUMN()-COLUMN($J$5)-$G179,$I179)=0,TRUE,FALSE),$J179*S$2,0)</f>
        <v>0</v>
      </c>
      <c r="T179" s="126">
        <f t="array" ref="T179">IF(_xlfn.SWITCH(TRUE,COLUMN()-COLUMN($J$5)-$G179&lt;0,FALSE,MOD(COLUMN()-COLUMN($J$5)-$G179,$I179)=0,TRUE,FALSE),$J179*T$2,0)</f>
        <v>0</v>
      </c>
      <c r="U179" s="126">
        <f t="array" ref="U179">IF(_xlfn.SWITCH(TRUE,COLUMN()-COLUMN($J$5)-$G179&lt;0,FALSE,MOD(COLUMN()-COLUMN($J$5)-$G179,$I179)=0,TRUE,FALSE),$J179*U$2,0)</f>
        <v>0</v>
      </c>
      <c r="V179" s="126">
        <f t="array" ref="V179">IF(_xlfn.SWITCH(TRUE,COLUMN()-COLUMN($J$5)-$G179&lt;0,FALSE,MOD(COLUMN()-COLUMN($J$5)-$G179,$I179)=0,TRUE,FALSE),$J179*V$2,0)</f>
        <v>0</v>
      </c>
      <c r="W179" s="126">
        <f t="array" ref="W179">IF(_xlfn.SWITCH(TRUE,COLUMN()-COLUMN($J$5)-$G179&lt;0,FALSE,MOD(COLUMN()-COLUMN($J$5)-$G179,$I179)=0,TRUE,FALSE),$J179*W$2,0)</f>
        <v>0</v>
      </c>
      <c r="X179" s="126">
        <f t="array" ref="X179">IF(_xlfn.SWITCH(TRUE,COLUMN()-COLUMN($J$5)-$G179&lt;0,FALSE,MOD(COLUMN()-COLUMN($J$5)-$G179,$I179)=0,TRUE,FALSE),$J179*X$2,0)</f>
        <v>0</v>
      </c>
      <c r="Y179" s="126">
        <f t="array" ref="Y179">IF(_xlfn.SWITCH(TRUE,COLUMN()-COLUMN($J$5)-$G179&lt;0,FALSE,MOD(COLUMN()-COLUMN($J$5)-$G179,$I179)=0,TRUE,FALSE),$J179*Y$2,0)</f>
        <v>0</v>
      </c>
      <c r="Z179" s="126">
        <f t="array" ref="Z179">IF(_xlfn.SWITCH(TRUE,COLUMN()-COLUMN($J$5)-$G179&lt;0,FALSE,MOD(COLUMN()-COLUMN($J$5)-$G179,$I179)=0,TRUE,FALSE),$J179*Z$2,0)</f>
        <v>0</v>
      </c>
      <c r="AA179" s="126">
        <f t="array" ref="AA179">IF(_xlfn.SWITCH(TRUE,COLUMN()-COLUMN($J$5)-$G179&lt;0,FALSE,MOD(COLUMN()-COLUMN($J$5)-$G179,$I179)=0,TRUE,FALSE),$J179*AA$2,0)</f>
        <v>0</v>
      </c>
      <c r="AB179" s="126">
        <f t="array" ref="AB179">IF(_xlfn.SWITCH(TRUE,COLUMN()-COLUMN($J$5)-$G179&lt;0,FALSE,MOD(COLUMN()-COLUMN($J$5)-$G179,$I179)=0,TRUE,FALSE),$J179*AB$2,0)</f>
        <v>0</v>
      </c>
      <c r="AC179" s="126">
        <f t="array" ref="AC179">IF(_xlfn.SWITCH(TRUE,COLUMN()-COLUMN($J$5)-$G179&lt;0,FALSE,MOD(COLUMN()-COLUMN($J$5)-$G179,$I179)=0,TRUE,FALSE),$J179*AC$2,0)</f>
        <v>0</v>
      </c>
      <c r="AD179" s="126">
        <f t="array" ref="AD179">IF(_xlfn.SWITCH(TRUE,COLUMN()-COLUMN($J$5)-$G179&lt;0,FALSE,MOD(COLUMN()-COLUMN($J$5)-$G179,$I179)=0,TRUE,FALSE),$J179*AD$2,0)</f>
        <v>0</v>
      </c>
      <c r="AE179" s="127">
        <f t="shared" si="13"/>
        <v>188628.74999999997</v>
      </c>
    </row>
    <row r="180" spans="1:31" s="128" customFormat="1" ht="35.1" customHeight="1" outlineLevel="2">
      <c r="A180" s="122" t="s">
        <v>905</v>
      </c>
      <c r="B180" s="141" t="s">
        <v>994</v>
      </c>
      <c r="C180" s="252" t="s">
        <v>992</v>
      </c>
      <c r="D180" s="252"/>
      <c r="E180" s="137"/>
      <c r="F180" s="125" t="s">
        <v>984</v>
      </c>
      <c r="G180" s="122">
        <f t="shared" si="14"/>
        <v>4</v>
      </c>
      <c r="H180" s="125">
        <v>2028</v>
      </c>
      <c r="I180" s="125">
        <v>20</v>
      </c>
      <c r="J180" s="415">
        <f>Costs!P185</f>
        <v>2065500.0000000002</v>
      </c>
      <c r="K180" s="419">
        <f t="array" ref="K180">IF(_xlfn.SWITCH(TRUE,COLUMN()-COLUMN($J$5)-$G180&lt;0,FALSE,MOD(COLUMN()-COLUMN($J$5)-$G180,$I180)=0,TRUE,FALSE),$J180*K$2,0)</f>
        <v>0</v>
      </c>
      <c r="L180" s="126">
        <f t="array" ref="L180">IF(_xlfn.SWITCH(TRUE,COLUMN()-COLUMN($J$5)-$G180&lt;0,FALSE,MOD(COLUMN()-COLUMN($J$5)-$G180,$I180)=0,TRUE,FALSE),$J180*L$2,0)</f>
        <v>0</v>
      </c>
      <c r="M180" s="126">
        <f t="array" ref="M180">IF(_xlfn.SWITCH(TRUE,COLUMN()-COLUMN($J$5)-$G180&lt;0,FALSE,MOD(COLUMN()-COLUMN($J$5)-$G180,$I180)=0,TRUE,FALSE),$J180*M$2,0)</f>
        <v>0</v>
      </c>
      <c r="N180" s="126">
        <f t="array" ref="N180">IF(_xlfn.SWITCH(TRUE,COLUMN()-COLUMN($J$5)-$G180&lt;0,FALSE,MOD(COLUMN()-COLUMN($J$5)-$G180,$I180)=0,TRUE,FALSE),$J180*N$2,0)</f>
        <v>2336023.5851475005</v>
      </c>
      <c r="O180" s="126">
        <f t="array" ref="O180">IF(_xlfn.SWITCH(TRUE,COLUMN()-COLUMN($J$5)-$G180&lt;0,FALSE,MOD(COLUMN()-COLUMN($J$5)-$G180,$I180)=0,TRUE,FALSE),$J180*O$2,0)</f>
        <v>0</v>
      </c>
      <c r="P180" s="126">
        <f t="array" ref="P180">IF(_xlfn.SWITCH(TRUE,COLUMN()-COLUMN($J$5)-$G180&lt;0,FALSE,MOD(COLUMN()-COLUMN($J$5)-$G180,$I180)=0,TRUE,FALSE),$J180*P$2,0)</f>
        <v>0</v>
      </c>
      <c r="Q180" s="126">
        <f t="array" ref="Q180">IF(_xlfn.SWITCH(TRUE,COLUMN()-COLUMN($J$5)-$G180&lt;0,FALSE,MOD(COLUMN()-COLUMN($J$5)-$G180,$I180)=0,TRUE,FALSE),$J180*Q$2,0)</f>
        <v>0</v>
      </c>
      <c r="R180" s="126">
        <f t="array" ref="R180">IF(_xlfn.SWITCH(TRUE,COLUMN()-COLUMN($J$5)-$G180&lt;0,FALSE,MOD(COLUMN()-COLUMN($J$5)-$G180,$I180)=0,TRUE,FALSE),$J180*R$2,0)</f>
        <v>0</v>
      </c>
      <c r="S180" s="126">
        <f t="array" ref="S180">IF(_xlfn.SWITCH(TRUE,COLUMN()-COLUMN($J$5)-$G180&lt;0,FALSE,MOD(COLUMN()-COLUMN($J$5)-$G180,$I180)=0,TRUE,FALSE),$J180*S$2,0)</f>
        <v>0</v>
      </c>
      <c r="T180" s="126">
        <f t="array" ref="T180">IF(_xlfn.SWITCH(TRUE,COLUMN()-COLUMN($J$5)-$G180&lt;0,FALSE,MOD(COLUMN()-COLUMN($J$5)-$G180,$I180)=0,TRUE,FALSE),$J180*T$2,0)</f>
        <v>0</v>
      </c>
      <c r="U180" s="126">
        <f t="array" ref="U180">IF(_xlfn.SWITCH(TRUE,COLUMN()-COLUMN($J$5)-$G180&lt;0,FALSE,MOD(COLUMN()-COLUMN($J$5)-$G180,$I180)=0,TRUE,FALSE),$J180*U$2,0)</f>
        <v>0</v>
      </c>
      <c r="V180" s="126">
        <f t="array" ref="V180">IF(_xlfn.SWITCH(TRUE,COLUMN()-COLUMN($J$5)-$G180&lt;0,FALSE,MOD(COLUMN()-COLUMN($J$5)-$G180,$I180)=0,TRUE,FALSE),$J180*V$2,0)</f>
        <v>0</v>
      </c>
      <c r="W180" s="126">
        <f t="array" ref="W180">IF(_xlfn.SWITCH(TRUE,COLUMN()-COLUMN($J$5)-$G180&lt;0,FALSE,MOD(COLUMN()-COLUMN($J$5)-$G180,$I180)=0,TRUE,FALSE),$J180*W$2,0)</f>
        <v>0</v>
      </c>
      <c r="X180" s="126">
        <f t="array" ref="X180">IF(_xlfn.SWITCH(TRUE,COLUMN()-COLUMN($J$5)-$G180&lt;0,FALSE,MOD(COLUMN()-COLUMN($J$5)-$G180,$I180)=0,TRUE,FALSE),$J180*X$2,0)</f>
        <v>0</v>
      </c>
      <c r="Y180" s="126">
        <f t="array" ref="Y180">IF(_xlfn.SWITCH(TRUE,COLUMN()-COLUMN($J$5)-$G180&lt;0,FALSE,MOD(COLUMN()-COLUMN($J$5)-$G180,$I180)=0,TRUE,FALSE),$J180*Y$2,0)</f>
        <v>0</v>
      </c>
      <c r="Z180" s="126">
        <f t="array" ref="Z180">IF(_xlfn.SWITCH(TRUE,COLUMN()-COLUMN($J$5)-$G180&lt;0,FALSE,MOD(COLUMN()-COLUMN($J$5)-$G180,$I180)=0,TRUE,FALSE),$J180*Z$2,0)</f>
        <v>0</v>
      </c>
      <c r="AA180" s="126">
        <f t="array" ref="AA180">IF(_xlfn.SWITCH(TRUE,COLUMN()-COLUMN($J$5)-$G180&lt;0,FALSE,MOD(COLUMN()-COLUMN($J$5)-$G180,$I180)=0,TRUE,FALSE),$J180*AA$2,0)</f>
        <v>0</v>
      </c>
      <c r="AB180" s="126">
        <f t="array" ref="AB180">IF(_xlfn.SWITCH(TRUE,COLUMN()-COLUMN($J$5)-$G180&lt;0,FALSE,MOD(COLUMN()-COLUMN($J$5)-$G180,$I180)=0,TRUE,FALSE),$J180*AB$2,0)</f>
        <v>0</v>
      </c>
      <c r="AC180" s="126">
        <f t="array" ref="AC180">IF(_xlfn.SWITCH(TRUE,COLUMN()-COLUMN($J$5)-$G180&lt;0,FALSE,MOD(COLUMN()-COLUMN($J$5)-$G180,$I180)=0,TRUE,FALSE),$J180*AC$2,0)</f>
        <v>0</v>
      </c>
      <c r="AD180" s="126">
        <f t="array" ref="AD180">IF(_xlfn.SWITCH(TRUE,COLUMN()-COLUMN($J$5)-$G180&lt;0,FALSE,MOD(COLUMN()-COLUMN($J$5)-$G180,$I180)=0,TRUE,FALSE),$J180*AD$2,0)</f>
        <v>0</v>
      </c>
      <c r="AE180" s="127">
        <f t="shared" si="13"/>
        <v>2336023.5851475005</v>
      </c>
    </row>
    <row r="181" spans="1:31" s="128" customFormat="1" ht="33" customHeight="1" outlineLevel="2">
      <c r="A181" s="122" t="s">
        <v>905</v>
      </c>
      <c r="B181" s="141" t="s">
        <v>991</v>
      </c>
      <c r="C181" s="252" t="s">
        <v>995</v>
      </c>
      <c r="D181" s="252"/>
      <c r="E181" s="137"/>
      <c r="F181" s="125" t="s">
        <v>983</v>
      </c>
      <c r="G181" s="122">
        <f t="shared" si="14"/>
        <v>1</v>
      </c>
      <c r="H181" s="125">
        <v>2025</v>
      </c>
      <c r="I181" s="125">
        <v>10</v>
      </c>
      <c r="J181" s="415">
        <f>Costs!P186</f>
        <v>132300</v>
      </c>
      <c r="K181" s="419">
        <f t="array" ref="K181">IF(_xlfn.SWITCH(TRUE,COLUMN()-COLUMN($J$5)-$G181&lt;0,FALSE,MOD(COLUMN()-COLUMN($J$5)-$G181,$I181)=0,TRUE,FALSE),$J181*K$2,0)</f>
        <v>136930.5</v>
      </c>
      <c r="L181" s="126">
        <f t="array" ref="L181">IF(_xlfn.SWITCH(TRUE,COLUMN()-COLUMN($J$5)-$G181&lt;0,FALSE,MOD(COLUMN()-COLUMN($J$5)-$G181,$I181)=0,TRUE,FALSE),$J181*L$2,0)</f>
        <v>0</v>
      </c>
      <c r="M181" s="126">
        <f t="array" ref="M181">IF(_xlfn.SWITCH(TRUE,COLUMN()-COLUMN($J$5)-$G181&lt;0,FALSE,MOD(COLUMN()-COLUMN($J$5)-$G181,$I181)=0,TRUE,FALSE),$J181*M$2,0)</f>
        <v>0</v>
      </c>
      <c r="N181" s="126">
        <f t="array" ref="N181">IF(_xlfn.SWITCH(TRUE,COLUMN()-COLUMN($J$5)-$G181&lt;0,FALSE,MOD(COLUMN()-COLUMN($J$5)-$G181,$I181)=0,TRUE,FALSE),$J181*N$2,0)</f>
        <v>0</v>
      </c>
      <c r="O181" s="126">
        <f t="array" ref="O181">IF(_xlfn.SWITCH(TRUE,COLUMN()-COLUMN($J$5)-$G181&lt;0,FALSE,MOD(COLUMN()-COLUMN($J$5)-$G181,$I181)=0,TRUE,FALSE),$J181*O$2,0)</f>
        <v>0</v>
      </c>
      <c r="P181" s="126">
        <f t="array" ref="P181">IF(_xlfn.SWITCH(TRUE,COLUMN()-COLUMN($J$5)-$G181&lt;0,FALSE,MOD(COLUMN()-COLUMN($J$5)-$G181,$I181)=0,TRUE,FALSE),$J181*P$2,0)</f>
        <v>0</v>
      </c>
      <c r="Q181" s="126">
        <f t="array" ref="Q181">IF(_xlfn.SWITCH(TRUE,COLUMN()-COLUMN($J$5)-$G181&lt;0,FALSE,MOD(COLUMN()-COLUMN($J$5)-$G181,$I181)=0,TRUE,FALSE),$J181*Q$2,0)</f>
        <v>0</v>
      </c>
      <c r="R181" s="126">
        <f t="array" ref="R181">IF(_xlfn.SWITCH(TRUE,COLUMN()-COLUMN($J$5)-$G181&lt;0,FALSE,MOD(COLUMN()-COLUMN($J$5)-$G181,$I181)=0,TRUE,FALSE),$J181*R$2,0)</f>
        <v>0</v>
      </c>
      <c r="S181" s="126">
        <f t="array" ref="S181">IF(_xlfn.SWITCH(TRUE,COLUMN()-COLUMN($J$5)-$G181&lt;0,FALSE,MOD(COLUMN()-COLUMN($J$5)-$G181,$I181)=0,TRUE,FALSE),$J181*S$2,0)</f>
        <v>0</v>
      </c>
      <c r="T181" s="126">
        <f t="array" ref="T181">IF(_xlfn.SWITCH(TRUE,COLUMN()-COLUMN($J$5)-$G181&lt;0,FALSE,MOD(COLUMN()-COLUMN($J$5)-$G181,$I181)=0,TRUE,FALSE),$J181*T$2,0)</f>
        <v>0</v>
      </c>
      <c r="U181" s="126">
        <f t="array" ref="U181">IF(_xlfn.SWITCH(TRUE,COLUMN()-COLUMN($J$5)-$G181&lt;0,FALSE,MOD(COLUMN()-COLUMN($J$5)-$G181,$I181)=0,TRUE,FALSE),$J181*U$2,0)</f>
        <v>184023.14178178032</v>
      </c>
      <c r="V181" s="126">
        <f t="array" ref="V181">IF(_xlfn.SWITCH(TRUE,COLUMN()-COLUMN($J$5)-$G181&lt;0,FALSE,MOD(COLUMN()-COLUMN($J$5)-$G181,$I181)=0,TRUE,FALSE),$J181*V$2,0)</f>
        <v>0</v>
      </c>
      <c r="W181" s="126">
        <f t="array" ref="W181">IF(_xlfn.SWITCH(TRUE,COLUMN()-COLUMN($J$5)-$G181&lt;0,FALSE,MOD(COLUMN()-COLUMN($J$5)-$G181,$I181)=0,TRUE,FALSE),$J181*W$2,0)</f>
        <v>0</v>
      </c>
      <c r="X181" s="126">
        <f t="array" ref="X181">IF(_xlfn.SWITCH(TRUE,COLUMN()-COLUMN($J$5)-$G181&lt;0,FALSE,MOD(COLUMN()-COLUMN($J$5)-$G181,$I181)=0,TRUE,FALSE),$J181*X$2,0)</f>
        <v>0</v>
      </c>
      <c r="Y181" s="126">
        <f t="array" ref="Y181">IF(_xlfn.SWITCH(TRUE,COLUMN()-COLUMN($J$5)-$G181&lt;0,FALSE,MOD(COLUMN()-COLUMN($J$5)-$G181,$I181)=0,TRUE,FALSE),$J181*Y$2,0)</f>
        <v>0</v>
      </c>
      <c r="Z181" s="126">
        <f t="array" ref="Z181">IF(_xlfn.SWITCH(TRUE,COLUMN()-COLUMN($J$5)-$G181&lt;0,FALSE,MOD(COLUMN()-COLUMN($J$5)-$G181,$I181)=0,TRUE,FALSE),$J181*Z$2,0)</f>
        <v>0</v>
      </c>
      <c r="AA181" s="126">
        <f t="array" ref="AA181">IF(_xlfn.SWITCH(TRUE,COLUMN()-COLUMN($J$5)-$G181&lt;0,FALSE,MOD(COLUMN()-COLUMN($J$5)-$G181,$I181)=0,TRUE,FALSE),$J181*AA$2,0)</f>
        <v>0</v>
      </c>
      <c r="AB181" s="126">
        <f t="array" ref="AB181">IF(_xlfn.SWITCH(TRUE,COLUMN()-COLUMN($J$5)-$G181&lt;0,FALSE,MOD(COLUMN()-COLUMN($J$5)-$G181,$I181)=0,TRUE,FALSE),$J181*AB$2,0)</f>
        <v>0</v>
      </c>
      <c r="AC181" s="126">
        <f t="array" ref="AC181">IF(_xlfn.SWITCH(TRUE,COLUMN()-COLUMN($J$5)-$G181&lt;0,FALSE,MOD(COLUMN()-COLUMN($J$5)-$G181,$I181)=0,TRUE,FALSE),$J181*AC$2,0)</f>
        <v>0</v>
      </c>
      <c r="AD181" s="126">
        <f t="array" ref="AD181">IF(_xlfn.SWITCH(TRUE,COLUMN()-COLUMN($J$5)-$G181&lt;0,FALSE,MOD(COLUMN()-COLUMN($J$5)-$G181,$I181)=0,TRUE,FALSE),$J181*AD$2,0)</f>
        <v>0</v>
      </c>
      <c r="AE181" s="127">
        <f t="shared" si="13"/>
        <v>320953.64178178029</v>
      </c>
    </row>
    <row r="182" spans="1:31" s="128" customFormat="1" ht="27" customHeight="1" outlineLevel="2">
      <c r="A182" s="122" t="s">
        <v>905</v>
      </c>
      <c r="B182" s="141" t="s">
        <v>993</v>
      </c>
      <c r="C182" s="252" t="s">
        <v>995</v>
      </c>
      <c r="D182" s="252"/>
      <c r="E182" s="137"/>
      <c r="F182" s="125" t="s">
        <v>983</v>
      </c>
      <c r="G182" s="122">
        <f t="shared" si="14"/>
        <v>1</v>
      </c>
      <c r="H182" s="125">
        <v>2025</v>
      </c>
      <c r="I182" s="125">
        <v>20</v>
      </c>
      <c r="J182" s="415">
        <f>Costs!P187</f>
        <v>243000.00000000003</v>
      </c>
      <c r="K182" s="419">
        <f t="array" ref="K182">IF(_xlfn.SWITCH(TRUE,COLUMN()-COLUMN($J$5)-$G182&lt;0,FALSE,MOD(COLUMN()-COLUMN($J$5)-$G182,$I182)=0,TRUE,FALSE),$J182*K$2,0)</f>
        <v>251505</v>
      </c>
      <c r="L182" s="126">
        <f t="array" ref="L182">IF(_xlfn.SWITCH(TRUE,COLUMN()-COLUMN($J$5)-$G182&lt;0,FALSE,MOD(COLUMN()-COLUMN($J$5)-$G182,$I182)=0,TRUE,FALSE),$J182*L$2,0)</f>
        <v>0</v>
      </c>
      <c r="M182" s="126">
        <f t="array" ref="M182">IF(_xlfn.SWITCH(TRUE,COLUMN()-COLUMN($J$5)-$G182&lt;0,FALSE,MOD(COLUMN()-COLUMN($J$5)-$G182,$I182)=0,TRUE,FALSE),$J182*M$2,0)</f>
        <v>0</v>
      </c>
      <c r="N182" s="126">
        <f t="array" ref="N182">IF(_xlfn.SWITCH(TRUE,COLUMN()-COLUMN($J$5)-$G182&lt;0,FALSE,MOD(COLUMN()-COLUMN($J$5)-$G182,$I182)=0,TRUE,FALSE),$J182*N$2,0)</f>
        <v>0</v>
      </c>
      <c r="O182" s="126">
        <f t="array" ref="O182">IF(_xlfn.SWITCH(TRUE,COLUMN()-COLUMN($J$5)-$G182&lt;0,FALSE,MOD(COLUMN()-COLUMN($J$5)-$G182,$I182)=0,TRUE,FALSE),$J182*O$2,0)</f>
        <v>0</v>
      </c>
      <c r="P182" s="126">
        <f t="array" ref="P182">IF(_xlfn.SWITCH(TRUE,COLUMN()-COLUMN($J$5)-$G182&lt;0,FALSE,MOD(COLUMN()-COLUMN($J$5)-$G182,$I182)=0,TRUE,FALSE),$J182*P$2,0)</f>
        <v>0</v>
      </c>
      <c r="Q182" s="126">
        <f t="array" ref="Q182">IF(_xlfn.SWITCH(TRUE,COLUMN()-COLUMN($J$5)-$G182&lt;0,FALSE,MOD(COLUMN()-COLUMN($J$5)-$G182,$I182)=0,TRUE,FALSE),$J182*Q$2,0)</f>
        <v>0</v>
      </c>
      <c r="R182" s="126">
        <f t="array" ref="R182">IF(_xlfn.SWITCH(TRUE,COLUMN()-COLUMN($J$5)-$G182&lt;0,FALSE,MOD(COLUMN()-COLUMN($J$5)-$G182,$I182)=0,TRUE,FALSE),$J182*R$2,0)</f>
        <v>0</v>
      </c>
      <c r="S182" s="126">
        <f t="array" ref="S182">IF(_xlfn.SWITCH(TRUE,COLUMN()-COLUMN($J$5)-$G182&lt;0,FALSE,MOD(COLUMN()-COLUMN($J$5)-$G182,$I182)=0,TRUE,FALSE),$J182*S$2,0)</f>
        <v>0</v>
      </c>
      <c r="T182" s="126">
        <f t="array" ref="T182">IF(_xlfn.SWITCH(TRUE,COLUMN()-COLUMN($J$5)-$G182&lt;0,FALSE,MOD(COLUMN()-COLUMN($J$5)-$G182,$I182)=0,TRUE,FALSE),$J182*T$2,0)</f>
        <v>0</v>
      </c>
      <c r="U182" s="126">
        <f t="array" ref="U182">IF(_xlfn.SWITCH(TRUE,COLUMN()-COLUMN($J$5)-$G182&lt;0,FALSE,MOD(COLUMN()-COLUMN($J$5)-$G182,$I182)=0,TRUE,FALSE),$J182*U$2,0)</f>
        <v>0</v>
      </c>
      <c r="V182" s="126">
        <f t="array" ref="V182">IF(_xlfn.SWITCH(TRUE,COLUMN()-COLUMN($J$5)-$G182&lt;0,FALSE,MOD(COLUMN()-COLUMN($J$5)-$G182,$I182)=0,TRUE,FALSE),$J182*V$2,0)</f>
        <v>0</v>
      </c>
      <c r="W182" s="126">
        <f t="array" ref="W182">IF(_xlfn.SWITCH(TRUE,COLUMN()-COLUMN($J$5)-$G182&lt;0,FALSE,MOD(COLUMN()-COLUMN($J$5)-$G182,$I182)=0,TRUE,FALSE),$J182*W$2,0)</f>
        <v>0</v>
      </c>
      <c r="X182" s="126">
        <f t="array" ref="X182">IF(_xlfn.SWITCH(TRUE,COLUMN()-COLUMN($J$5)-$G182&lt;0,FALSE,MOD(COLUMN()-COLUMN($J$5)-$G182,$I182)=0,TRUE,FALSE),$J182*X$2,0)</f>
        <v>0</v>
      </c>
      <c r="Y182" s="126">
        <f t="array" ref="Y182">IF(_xlfn.SWITCH(TRUE,COLUMN()-COLUMN($J$5)-$G182&lt;0,FALSE,MOD(COLUMN()-COLUMN($J$5)-$G182,$I182)=0,TRUE,FALSE),$J182*Y$2,0)</f>
        <v>0</v>
      </c>
      <c r="Z182" s="126">
        <f t="array" ref="Z182">IF(_xlfn.SWITCH(TRUE,COLUMN()-COLUMN($J$5)-$G182&lt;0,FALSE,MOD(COLUMN()-COLUMN($J$5)-$G182,$I182)=0,TRUE,FALSE),$J182*Z$2,0)</f>
        <v>0</v>
      </c>
      <c r="AA182" s="126">
        <f t="array" ref="AA182">IF(_xlfn.SWITCH(TRUE,COLUMN()-COLUMN($J$5)-$G182&lt;0,FALSE,MOD(COLUMN()-COLUMN($J$5)-$G182,$I182)=0,TRUE,FALSE),$J182*AA$2,0)</f>
        <v>0</v>
      </c>
      <c r="AB182" s="126">
        <f t="array" ref="AB182">IF(_xlfn.SWITCH(TRUE,COLUMN()-COLUMN($J$5)-$G182&lt;0,FALSE,MOD(COLUMN()-COLUMN($J$5)-$G182,$I182)=0,TRUE,FALSE),$J182*AB$2,0)</f>
        <v>0</v>
      </c>
      <c r="AC182" s="126">
        <f t="array" ref="AC182">IF(_xlfn.SWITCH(TRUE,COLUMN()-COLUMN($J$5)-$G182&lt;0,FALSE,MOD(COLUMN()-COLUMN($J$5)-$G182,$I182)=0,TRUE,FALSE),$J182*AC$2,0)</f>
        <v>0</v>
      </c>
      <c r="AD182" s="126">
        <f t="array" ref="AD182">IF(_xlfn.SWITCH(TRUE,COLUMN()-COLUMN($J$5)-$G182&lt;0,FALSE,MOD(COLUMN()-COLUMN($J$5)-$G182,$I182)=0,TRUE,FALSE),$J182*AD$2,0)</f>
        <v>0</v>
      </c>
      <c r="AE182" s="127">
        <f t="shared" si="13"/>
        <v>251505</v>
      </c>
    </row>
    <row r="183" spans="1:31" s="128" customFormat="1" ht="27" customHeight="1" outlineLevel="2">
      <c r="A183" s="122" t="s">
        <v>905</v>
      </c>
      <c r="B183" s="141" t="s">
        <v>994</v>
      </c>
      <c r="C183" s="252" t="s">
        <v>995</v>
      </c>
      <c r="D183" s="252"/>
      <c r="E183" s="137"/>
      <c r="F183" s="125" t="s">
        <v>984</v>
      </c>
      <c r="G183" s="122">
        <f t="shared" si="14"/>
        <v>4</v>
      </c>
      <c r="H183" s="125">
        <v>2028</v>
      </c>
      <c r="I183" s="125">
        <v>20</v>
      </c>
      <c r="J183" s="415">
        <f>Costs!P188</f>
        <v>1984500.0000000002</v>
      </c>
      <c r="K183" s="419">
        <f t="array" ref="K183">IF(_xlfn.SWITCH(TRUE,COLUMN()-COLUMN($J$5)-$G183&lt;0,FALSE,MOD(COLUMN()-COLUMN($J$5)-$G183,$I183)=0,TRUE,FALSE),$J183*K$2,0)</f>
        <v>0</v>
      </c>
      <c r="L183" s="126">
        <f t="array" ref="L183">IF(_xlfn.SWITCH(TRUE,COLUMN()-COLUMN($J$5)-$G183&lt;0,FALSE,MOD(COLUMN()-COLUMN($J$5)-$G183,$I183)=0,TRUE,FALSE),$J183*L$2,0)</f>
        <v>0</v>
      </c>
      <c r="M183" s="126">
        <f t="array" ref="M183">IF(_xlfn.SWITCH(TRUE,COLUMN()-COLUMN($J$5)-$G183&lt;0,FALSE,MOD(COLUMN()-COLUMN($J$5)-$G183,$I183)=0,TRUE,FALSE),$J183*M$2,0)</f>
        <v>0</v>
      </c>
      <c r="N183" s="126">
        <f t="array" ref="N183">IF(_xlfn.SWITCH(TRUE,COLUMN()-COLUMN($J$5)-$G183&lt;0,FALSE,MOD(COLUMN()-COLUMN($J$5)-$G183,$I183)=0,TRUE,FALSE),$J183*N$2,0)</f>
        <v>2244414.8171025002</v>
      </c>
      <c r="O183" s="126">
        <f t="array" ref="O183">IF(_xlfn.SWITCH(TRUE,COLUMN()-COLUMN($J$5)-$G183&lt;0,FALSE,MOD(COLUMN()-COLUMN($J$5)-$G183,$I183)=0,TRUE,FALSE),$J183*O$2,0)</f>
        <v>0</v>
      </c>
      <c r="P183" s="126">
        <f t="array" ref="P183">IF(_xlfn.SWITCH(TRUE,COLUMN()-COLUMN($J$5)-$G183&lt;0,FALSE,MOD(COLUMN()-COLUMN($J$5)-$G183,$I183)=0,TRUE,FALSE),$J183*P$2,0)</f>
        <v>0</v>
      </c>
      <c r="Q183" s="126">
        <f t="array" ref="Q183">IF(_xlfn.SWITCH(TRUE,COLUMN()-COLUMN($J$5)-$G183&lt;0,FALSE,MOD(COLUMN()-COLUMN($J$5)-$G183,$I183)=0,TRUE,FALSE),$J183*Q$2,0)</f>
        <v>0</v>
      </c>
      <c r="R183" s="126">
        <f t="array" ref="R183">IF(_xlfn.SWITCH(TRUE,COLUMN()-COLUMN($J$5)-$G183&lt;0,FALSE,MOD(COLUMN()-COLUMN($J$5)-$G183,$I183)=0,TRUE,FALSE),$J183*R$2,0)</f>
        <v>0</v>
      </c>
      <c r="S183" s="126">
        <f t="array" ref="S183">IF(_xlfn.SWITCH(TRUE,COLUMN()-COLUMN($J$5)-$G183&lt;0,FALSE,MOD(COLUMN()-COLUMN($J$5)-$G183,$I183)=0,TRUE,FALSE),$J183*S$2,0)</f>
        <v>0</v>
      </c>
      <c r="T183" s="126">
        <f t="array" ref="T183">IF(_xlfn.SWITCH(TRUE,COLUMN()-COLUMN($J$5)-$G183&lt;0,FALSE,MOD(COLUMN()-COLUMN($J$5)-$G183,$I183)=0,TRUE,FALSE),$J183*T$2,0)</f>
        <v>0</v>
      </c>
      <c r="U183" s="126">
        <f t="array" ref="U183">IF(_xlfn.SWITCH(TRUE,COLUMN()-COLUMN($J$5)-$G183&lt;0,FALSE,MOD(COLUMN()-COLUMN($J$5)-$G183,$I183)=0,TRUE,FALSE),$J183*U$2,0)</f>
        <v>0</v>
      </c>
      <c r="V183" s="126">
        <f t="array" ref="V183">IF(_xlfn.SWITCH(TRUE,COLUMN()-COLUMN($J$5)-$G183&lt;0,FALSE,MOD(COLUMN()-COLUMN($J$5)-$G183,$I183)=0,TRUE,FALSE),$J183*V$2,0)</f>
        <v>0</v>
      </c>
      <c r="W183" s="126">
        <f t="array" ref="W183">IF(_xlfn.SWITCH(TRUE,COLUMN()-COLUMN($J$5)-$G183&lt;0,FALSE,MOD(COLUMN()-COLUMN($J$5)-$G183,$I183)=0,TRUE,FALSE),$J183*W$2,0)</f>
        <v>0</v>
      </c>
      <c r="X183" s="126">
        <f t="array" ref="X183">IF(_xlfn.SWITCH(TRUE,COLUMN()-COLUMN($J$5)-$G183&lt;0,FALSE,MOD(COLUMN()-COLUMN($J$5)-$G183,$I183)=0,TRUE,FALSE),$J183*X$2,0)</f>
        <v>0</v>
      </c>
      <c r="Y183" s="126">
        <f t="array" ref="Y183">IF(_xlfn.SWITCH(TRUE,COLUMN()-COLUMN($J$5)-$G183&lt;0,FALSE,MOD(COLUMN()-COLUMN($J$5)-$G183,$I183)=0,TRUE,FALSE),$J183*Y$2,0)</f>
        <v>0</v>
      </c>
      <c r="Z183" s="126">
        <f t="array" ref="Z183">IF(_xlfn.SWITCH(TRUE,COLUMN()-COLUMN($J$5)-$G183&lt;0,FALSE,MOD(COLUMN()-COLUMN($J$5)-$G183,$I183)=0,TRUE,FALSE),$J183*Z$2,0)</f>
        <v>0</v>
      </c>
      <c r="AA183" s="126">
        <f t="array" ref="AA183">IF(_xlfn.SWITCH(TRUE,COLUMN()-COLUMN($J$5)-$G183&lt;0,FALSE,MOD(COLUMN()-COLUMN($J$5)-$G183,$I183)=0,TRUE,FALSE),$J183*AA$2,0)</f>
        <v>0</v>
      </c>
      <c r="AB183" s="126">
        <f t="array" ref="AB183">IF(_xlfn.SWITCH(TRUE,COLUMN()-COLUMN($J$5)-$G183&lt;0,FALSE,MOD(COLUMN()-COLUMN($J$5)-$G183,$I183)=0,TRUE,FALSE),$J183*AB$2,0)</f>
        <v>0</v>
      </c>
      <c r="AC183" s="126">
        <f t="array" ref="AC183">IF(_xlfn.SWITCH(TRUE,COLUMN()-COLUMN($J$5)-$G183&lt;0,FALSE,MOD(COLUMN()-COLUMN($J$5)-$G183,$I183)=0,TRUE,FALSE),$J183*AC$2,0)</f>
        <v>0</v>
      </c>
      <c r="AD183" s="126">
        <f t="array" ref="AD183">IF(_xlfn.SWITCH(TRUE,COLUMN()-COLUMN($J$5)-$G183&lt;0,FALSE,MOD(COLUMN()-COLUMN($J$5)-$G183,$I183)=0,TRUE,FALSE),$J183*AD$2,0)</f>
        <v>0</v>
      </c>
      <c r="AE183" s="127">
        <f t="shared" si="13"/>
        <v>2244414.8171025002</v>
      </c>
    </row>
    <row r="184" spans="1:31" s="128" customFormat="1" ht="42.95" customHeight="1" outlineLevel="2">
      <c r="A184" s="122" t="s">
        <v>905</v>
      </c>
      <c r="B184" s="141" t="s">
        <v>998</v>
      </c>
      <c r="C184" s="252" t="s">
        <v>996</v>
      </c>
      <c r="D184" s="252" t="s">
        <v>997</v>
      </c>
      <c r="E184" s="137"/>
      <c r="F184" s="125" t="s">
        <v>985</v>
      </c>
      <c r="G184" s="122">
        <f t="shared" si="14"/>
        <v>5</v>
      </c>
      <c r="H184" s="125">
        <v>2029</v>
      </c>
      <c r="I184" s="125">
        <v>4</v>
      </c>
      <c r="J184" s="415">
        <f>Costs!P189</f>
        <v>6750</v>
      </c>
      <c r="K184" s="419">
        <f t="array" ref="K184">IF(_xlfn.SWITCH(TRUE,COLUMN()-COLUMN($J$5)-$G184&lt;0,FALSE,MOD(COLUMN()-COLUMN($J$5)-$G184,$I184)=0,TRUE,FALSE),$J184*K$2,0)</f>
        <v>0</v>
      </c>
      <c r="L184" s="126">
        <f t="array" ref="L184">IF(_xlfn.SWITCH(TRUE,COLUMN()-COLUMN($J$5)-$G184&lt;0,FALSE,MOD(COLUMN()-COLUMN($J$5)-$G184,$I184)=0,TRUE,FALSE),$J184*L$2,0)</f>
        <v>0</v>
      </c>
      <c r="M184" s="126">
        <f t="array" ref="M184">IF(_xlfn.SWITCH(TRUE,COLUMN()-COLUMN($J$5)-$G184&lt;0,FALSE,MOD(COLUMN()-COLUMN($J$5)-$G184,$I184)=0,TRUE,FALSE),$J184*M$2,0)</f>
        <v>0</v>
      </c>
      <c r="N184" s="126">
        <f t="array" ref="N184">IF(_xlfn.SWITCH(TRUE,COLUMN()-COLUMN($J$5)-$G184&lt;0,FALSE,MOD(COLUMN()-COLUMN($J$5)-$G184,$I184)=0,TRUE,FALSE),$J184*N$2,0)</f>
        <v>0</v>
      </c>
      <c r="O184" s="126">
        <f t="array" ref="O184">IF(_xlfn.SWITCH(TRUE,COLUMN()-COLUMN($J$5)-$G184&lt;0,FALSE,MOD(COLUMN()-COLUMN($J$5)-$G184,$I184)=0,TRUE,FALSE),$J184*O$2,0)</f>
        <v>7863.0859238625007</v>
      </c>
      <c r="P184" s="126">
        <f t="array" ref="P184">IF(_xlfn.SWITCH(TRUE,COLUMN()-COLUMN($J$5)-$G184&lt;0,FALSE,MOD(COLUMN()-COLUMN($J$5)-$G184,$I184)=0,TRUE,FALSE),$J184*P$2,0)</f>
        <v>0</v>
      </c>
      <c r="Q184" s="126">
        <f t="array" ref="Q184">IF(_xlfn.SWITCH(TRUE,COLUMN()-COLUMN($J$5)-$G184&lt;0,FALSE,MOD(COLUMN()-COLUMN($J$5)-$G184,$I184)=0,TRUE,FALSE),$J184*Q$2,0)</f>
        <v>0</v>
      </c>
      <c r="R184" s="126">
        <f t="array" ref="R184">IF(_xlfn.SWITCH(TRUE,COLUMN()-COLUMN($J$5)-$G184&lt;0,FALSE,MOD(COLUMN()-COLUMN($J$5)-$G184,$I184)=0,TRUE,FALSE),$J184*R$2,0)</f>
        <v>0</v>
      </c>
      <c r="S184" s="126">
        <f t="array" ref="S184">IF(_xlfn.SWITCH(TRUE,COLUMN()-COLUMN($J$5)-$G184&lt;0,FALSE,MOD(COLUMN()-COLUMN($J$5)-$G184,$I184)=0,TRUE,FALSE),$J184*S$2,0)</f>
        <v>8849.9724810942353</v>
      </c>
      <c r="T184" s="126">
        <f t="array" ref="T184">IF(_xlfn.SWITCH(TRUE,COLUMN()-COLUMN($J$5)-$G184&lt;0,FALSE,MOD(COLUMN()-COLUMN($J$5)-$G184,$I184)=0,TRUE,FALSE),$J184*T$2,0)</f>
        <v>0</v>
      </c>
      <c r="U184" s="126">
        <f t="array" ref="U184">IF(_xlfn.SWITCH(TRUE,COLUMN()-COLUMN($J$5)-$G184&lt;0,FALSE,MOD(COLUMN()-COLUMN($J$5)-$G184,$I184)=0,TRUE,FALSE),$J184*U$2,0)</f>
        <v>0</v>
      </c>
      <c r="V184" s="126">
        <f t="array" ref="V184">IF(_xlfn.SWITCH(TRUE,COLUMN()-COLUMN($J$5)-$G184&lt;0,FALSE,MOD(COLUMN()-COLUMN($J$5)-$G184,$I184)=0,TRUE,FALSE),$J184*V$2,0)</f>
        <v>0</v>
      </c>
      <c r="W184" s="126">
        <f t="array" ref="W184">IF(_xlfn.SWITCH(TRUE,COLUMN()-COLUMN($J$5)-$G184&lt;0,FALSE,MOD(COLUMN()-COLUMN($J$5)-$G184,$I184)=0,TRUE,FALSE),$J184*W$2,0)</f>
        <v>9960.72199572912</v>
      </c>
      <c r="X184" s="126">
        <f t="array" ref="X184">IF(_xlfn.SWITCH(TRUE,COLUMN()-COLUMN($J$5)-$G184&lt;0,FALSE,MOD(COLUMN()-COLUMN($J$5)-$G184,$I184)=0,TRUE,FALSE),$J184*X$2,0)</f>
        <v>0</v>
      </c>
      <c r="Y184" s="126">
        <f t="array" ref="Y184">IF(_xlfn.SWITCH(TRUE,COLUMN()-COLUMN($J$5)-$G184&lt;0,FALSE,MOD(COLUMN()-COLUMN($J$5)-$G184,$I184)=0,TRUE,FALSE),$J184*Y$2,0)</f>
        <v>0</v>
      </c>
      <c r="Z184" s="126">
        <f t="array" ref="Z184">IF(_xlfn.SWITCH(TRUE,COLUMN()-COLUMN($J$5)-$G184&lt;0,FALSE,MOD(COLUMN()-COLUMN($J$5)-$G184,$I184)=0,TRUE,FALSE),$J184*Z$2,0)</f>
        <v>0</v>
      </c>
      <c r="AA184" s="126">
        <f t="array" ref="AA184">IF(_xlfn.SWITCH(TRUE,COLUMN()-COLUMN($J$5)-$G184&lt;0,FALSE,MOD(COLUMN()-COLUMN($J$5)-$G184,$I184)=0,TRUE,FALSE),$J184*AA$2,0)</f>
        <v>11210.880360153908</v>
      </c>
      <c r="AB184" s="126">
        <f t="array" ref="AB184">IF(_xlfn.SWITCH(TRUE,COLUMN()-COLUMN($J$5)-$G184&lt;0,FALSE,MOD(COLUMN()-COLUMN($J$5)-$G184,$I184)=0,TRUE,FALSE),$J184*AB$2,0)</f>
        <v>0</v>
      </c>
      <c r="AC184" s="126">
        <f t="array" ref="AC184">IF(_xlfn.SWITCH(TRUE,COLUMN()-COLUMN($J$5)-$G184&lt;0,FALSE,MOD(COLUMN()-COLUMN($J$5)-$G184,$I184)=0,TRUE,FALSE),$J184*AC$2,0)</f>
        <v>0</v>
      </c>
      <c r="AD184" s="126">
        <f t="array" ref="AD184">IF(_xlfn.SWITCH(TRUE,COLUMN()-COLUMN($J$5)-$G184&lt;0,FALSE,MOD(COLUMN()-COLUMN($J$5)-$G184,$I184)=0,TRUE,FALSE),$J184*AD$2,0)</f>
        <v>0</v>
      </c>
      <c r="AE184" s="127">
        <f t="shared" si="13"/>
        <v>37884.660760839761</v>
      </c>
    </row>
    <row r="185" spans="1:31" s="128" customFormat="1" ht="38.1" customHeight="1" outlineLevel="2">
      <c r="A185" s="122" t="s">
        <v>905</v>
      </c>
      <c r="B185" s="141" t="s">
        <v>999</v>
      </c>
      <c r="C185" s="252" t="s">
        <v>1000</v>
      </c>
      <c r="D185" s="252" t="s">
        <v>1001</v>
      </c>
      <c r="E185" s="137"/>
      <c r="F185" s="125" t="s">
        <v>983</v>
      </c>
      <c r="G185" s="122">
        <f t="shared" si="14"/>
        <v>1</v>
      </c>
      <c r="H185" s="125">
        <v>2025</v>
      </c>
      <c r="I185" s="125">
        <v>10</v>
      </c>
      <c r="J185" s="415">
        <f>Costs!P190</f>
        <v>3375</v>
      </c>
      <c r="K185" s="419">
        <f t="array" ref="K185">IF(_xlfn.SWITCH(TRUE,COLUMN()-COLUMN($J$5)-$G185&lt;0,FALSE,MOD(COLUMN()-COLUMN($J$5)-$G185,$I185)=0,TRUE,FALSE),$J185*K$2,0)</f>
        <v>3493.1249999999995</v>
      </c>
      <c r="L185" s="126">
        <f t="array" ref="L185">IF(_xlfn.SWITCH(TRUE,COLUMN()-COLUMN($J$5)-$G185&lt;0,FALSE,MOD(COLUMN()-COLUMN($J$5)-$G185,$I185)=0,TRUE,FALSE),$J185*L$2,0)</f>
        <v>0</v>
      </c>
      <c r="M185" s="126">
        <f t="array" ref="M185">IF(_xlfn.SWITCH(TRUE,COLUMN()-COLUMN($J$5)-$G185&lt;0,FALSE,MOD(COLUMN()-COLUMN($J$5)-$G185,$I185)=0,TRUE,FALSE),$J185*M$2,0)</f>
        <v>0</v>
      </c>
      <c r="N185" s="126">
        <f t="array" ref="N185">IF(_xlfn.SWITCH(TRUE,COLUMN()-COLUMN($J$5)-$G185&lt;0,FALSE,MOD(COLUMN()-COLUMN($J$5)-$G185,$I185)=0,TRUE,FALSE),$J185*N$2,0)</f>
        <v>0</v>
      </c>
      <c r="O185" s="126">
        <f t="array" ref="O185">IF(_xlfn.SWITCH(TRUE,COLUMN()-COLUMN($J$5)-$G185&lt;0,FALSE,MOD(COLUMN()-COLUMN($J$5)-$G185,$I185)=0,TRUE,FALSE),$J185*O$2,0)</f>
        <v>0</v>
      </c>
      <c r="P185" s="126">
        <f t="array" ref="P185">IF(_xlfn.SWITCH(TRUE,COLUMN()-COLUMN($J$5)-$G185&lt;0,FALSE,MOD(COLUMN()-COLUMN($J$5)-$G185,$I185)=0,TRUE,FALSE),$J185*P$2,0)</f>
        <v>0</v>
      </c>
      <c r="Q185" s="126">
        <f t="array" ref="Q185">IF(_xlfn.SWITCH(TRUE,COLUMN()-COLUMN($J$5)-$G185&lt;0,FALSE,MOD(COLUMN()-COLUMN($J$5)-$G185,$I185)=0,TRUE,FALSE),$J185*Q$2,0)</f>
        <v>0</v>
      </c>
      <c r="R185" s="126">
        <f t="array" ref="R185">IF(_xlfn.SWITCH(TRUE,COLUMN()-COLUMN($J$5)-$G185&lt;0,FALSE,MOD(COLUMN()-COLUMN($J$5)-$G185,$I185)=0,TRUE,FALSE),$J185*R$2,0)</f>
        <v>0</v>
      </c>
      <c r="S185" s="126">
        <f t="array" ref="S185">IF(_xlfn.SWITCH(TRUE,COLUMN()-COLUMN($J$5)-$G185&lt;0,FALSE,MOD(COLUMN()-COLUMN($J$5)-$G185,$I185)=0,TRUE,FALSE),$J185*S$2,0)</f>
        <v>0</v>
      </c>
      <c r="T185" s="126">
        <f t="array" ref="T185">IF(_xlfn.SWITCH(TRUE,COLUMN()-COLUMN($J$5)-$G185&lt;0,FALSE,MOD(COLUMN()-COLUMN($J$5)-$G185,$I185)=0,TRUE,FALSE),$J185*T$2,0)</f>
        <v>0</v>
      </c>
      <c r="U185" s="126">
        <f t="array" ref="U185">IF(_xlfn.SWITCH(TRUE,COLUMN()-COLUMN($J$5)-$G185&lt;0,FALSE,MOD(COLUMN()-COLUMN($J$5)-$G185,$I185)=0,TRUE,FALSE),$J185*U$2,0)</f>
        <v>4694.4679025964369</v>
      </c>
      <c r="V185" s="126">
        <f t="array" ref="V185">IF(_xlfn.SWITCH(TRUE,COLUMN()-COLUMN($J$5)-$G185&lt;0,FALSE,MOD(COLUMN()-COLUMN($J$5)-$G185,$I185)=0,TRUE,FALSE),$J185*V$2,0)</f>
        <v>0</v>
      </c>
      <c r="W185" s="126">
        <f t="array" ref="W185">IF(_xlfn.SWITCH(TRUE,COLUMN()-COLUMN($J$5)-$G185&lt;0,FALSE,MOD(COLUMN()-COLUMN($J$5)-$G185,$I185)=0,TRUE,FALSE),$J185*W$2,0)</f>
        <v>0</v>
      </c>
      <c r="X185" s="126">
        <f t="array" ref="X185">IF(_xlfn.SWITCH(TRUE,COLUMN()-COLUMN($J$5)-$G185&lt;0,FALSE,MOD(COLUMN()-COLUMN($J$5)-$G185,$I185)=0,TRUE,FALSE),$J185*X$2,0)</f>
        <v>0</v>
      </c>
      <c r="Y185" s="126">
        <f t="array" ref="Y185">IF(_xlfn.SWITCH(TRUE,COLUMN()-COLUMN($J$5)-$G185&lt;0,FALSE,MOD(COLUMN()-COLUMN($J$5)-$G185,$I185)=0,TRUE,FALSE),$J185*Y$2,0)</f>
        <v>0</v>
      </c>
      <c r="Z185" s="126">
        <f t="array" ref="Z185">IF(_xlfn.SWITCH(TRUE,COLUMN()-COLUMN($J$5)-$G185&lt;0,FALSE,MOD(COLUMN()-COLUMN($J$5)-$G185,$I185)=0,TRUE,FALSE),$J185*Z$2,0)</f>
        <v>0</v>
      </c>
      <c r="AA185" s="126">
        <f t="array" ref="AA185">IF(_xlfn.SWITCH(TRUE,COLUMN()-COLUMN($J$5)-$G185&lt;0,FALSE,MOD(COLUMN()-COLUMN($J$5)-$G185,$I185)=0,TRUE,FALSE),$J185*AA$2,0)</f>
        <v>0</v>
      </c>
      <c r="AB185" s="126">
        <f t="array" ref="AB185">IF(_xlfn.SWITCH(TRUE,COLUMN()-COLUMN($J$5)-$G185&lt;0,FALSE,MOD(COLUMN()-COLUMN($J$5)-$G185,$I185)=0,TRUE,FALSE),$J185*AB$2,0)</f>
        <v>0</v>
      </c>
      <c r="AC185" s="126">
        <f t="array" ref="AC185">IF(_xlfn.SWITCH(TRUE,COLUMN()-COLUMN($J$5)-$G185&lt;0,FALSE,MOD(COLUMN()-COLUMN($J$5)-$G185,$I185)=0,TRUE,FALSE),$J185*AC$2,0)</f>
        <v>0</v>
      </c>
      <c r="AD185" s="126">
        <f t="array" ref="AD185">IF(_xlfn.SWITCH(TRUE,COLUMN()-COLUMN($J$5)-$G185&lt;0,FALSE,MOD(COLUMN()-COLUMN($J$5)-$G185,$I185)=0,TRUE,FALSE),$J185*AD$2,0)</f>
        <v>0</v>
      </c>
      <c r="AE185" s="127">
        <f t="shared" si="13"/>
        <v>8187.592902596436</v>
      </c>
    </row>
    <row r="186" spans="1:31" s="128" customFormat="1" ht="27" customHeight="1" outlineLevel="2">
      <c r="A186" s="122" t="s">
        <v>905</v>
      </c>
      <c r="B186" s="141" t="s">
        <v>1002</v>
      </c>
      <c r="C186" s="252" t="s">
        <v>1000</v>
      </c>
      <c r="D186" s="252" t="s">
        <v>1001</v>
      </c>
      <c r="E186" s="137"/>
      <c r="F186" s="125" t="s">
        <v>983</v>
      </c>
      <c r="G186" s="122">
        <f t="shared" si="14"/>
        <v>1</v>
      </c>
      <c r="H186" s="125">
        <v>2025</v>
      </c>
      <c r="I186" s="125">
        <v>10</v>
      </c>
      <c r="J186" s="415">
        <f>Costs!P191</f>
        <v>13500</v>
      </c>
      <c r="K186" s="419">
        <f t="array" ref="K186">IF(_xlfn.SWITCH(TRUE,COLUMN()-COLUMN($J$5)-$G186&lt;0,FALSE,MOD(COLUMN()-COLUMN($J$5)-$G186,$I186)=0,TRUE,FALSE),$J186*K$2,0)</f>
        <v>13972.499999999998</v>
      </c>
      <c r="L186" s="126">
        <f t="array" ref="L186">IF(_xlfn.SWITCH(TRUE,COLUMN()-COLUMN($J$5)-$G186&lt;0,FALSE,MOD(COLUMN()-COLUMN($J$5)-$G186,$I186)=0,TRUE,FALSE),$J186*L$2,0)</f>
        <v>0</v>
      </c>
      <c r="M186" s="126">
        <f t="array" ref="M186">IF(_xlfn.SWITCH(TRUE,COLUMN()-COLUMN($J$5)-$G186&lt;0,FALSE,MOD(COLUMN()-COLUMN($J$5)-$G186,$I186)=0,TRUE,FALSE),$J186*M$2,0)</f>
        <v>0</v>
      </c>
      <c r="N186" s="126">
        <f t="array" ref="N186">IF(_xlfn.SWITCH(TRUE,COLUMN()-COLUMN($J$5)-$G186&lt;0,FALSE,MOD(COLUMN()-COLUMN($J$5)-$G186,$I186)=0,TRUE,FALSE),$J186*N$2,0)</f>
        <v>0</v>
      </c>
      <c r="O186" s="126">
        <f t="array" ref="O186">IF(_xlfn.SWITCH(TRUE,COLUMN()-COLUMN($J$5)-$G186&lt;0,FALSE,MOD(COLUMN()-COLUMN($J$5)-$G186,$I186)=0,TRUE,FALSE),$J186*O$2,0)</f>
        <v>0</v>
      </c>
      <c r="P186" s="126">
        <f t="array" ref="P186">IF(_xlfn.SWITCH(TRUE,COLUMN()-COLUMN($J$5)-$G186&lt;0,FALSE,MOD(COLUMN()-COLUMN($J$5)-$G186,$I186)=0,TRUE,FALSE),$J186*P$2,0)</f>
        <v>0</v>
      </c>
      <c r="Q186" s="126">
        <f t="array" ref="Q186">IF(_xlfn.SWITCH(TRUE,COLUMN()-COLUMN($J$5)-$G186&lt;0,FALSE,MOD(COLUMN()-COLUMN($J$5)-$G186,$I186)=0,TRUE,FALSE),$J186*Q$2,0)</f>
        <v>0</v>
      </c>
      <c r="R186" s="126">
        <f t="array" ref="R186">IF(_xlfn.SWITCH(TRUE,COLUMN()-COLUMN($J$5)-$G186&lt;0,FALSE,MOD(COLUMN()-COLUMN($J$5)-$G186,$I186)=0,TRUE,FALSE),$J186*R$2,0)</f>
        <v>0</v>
      </c>
      <c r="S186" s="126">
        <f t="array" ref="S186">IF(_xlfn.SWITCH(TRUE,COLUMN()-COLUMN($J$5)-$G186&lt;0,FALSE,MOD(COLUMN()-COLUMN($J$5)-$G186,$I186)=0,TRUE,FALSE),$J186*S$2,0)</f>
        <v>0</v>
      </c>
      <c r="T186" s="126">
        <f t="array" ref="T186">IF(_xlfn.SWITCH(TRUE,COLUMN()-COLUMN($J$5)-$G186&lt;0,FALSE,MOD(COLUMN()-COLUMN($J$5)-$G186,$I186)=0,TRUE,FALSE),$J186*T$2,0)</f>
        <v>0</v>
      </c>
      <c r="U186" s="126">
        <f t="array" ref="U186">IF(_xlfn.SWITCH(TRUE,COLUMN()-COLUMN($J$5)-$G186&lt;0,FALSE,MOD(COLUMN()-COLUMN($J$5)-$G186,$I186)=0,TRUE,FALSE),$J186*U$2,0)</f>
        <v>18777.871610385748</v>
      </c>
      <c r="V186" s="126">
        <f t="array" ref="V186">IF(_xlfn.SWITCH(TRUE,COLUMN()-COLUMN($J$5)-$G186&lt;0,FALSE,MOD(COLUMN()-COLUMN($J$5)-$G186,$I186)=0,TRUE,FALSE),$J186*V$2,0)</f>
        <v>0</v>
      </c>
      <c r="W186" s="126">
        <f t="array" ref="W186">IF(_xlfn.SWITCH(TRUE,COLUMN()-COLUMN($J$5)-$G186&lt;0,FALSE,MOD(COLUMN()-COLUMN($J$5)-$G186,$I186)=0,TRUE,FALSE),$J186*W$2,0)</f>
        <v>0</v>
      </c>
      <c r="X186" s="126">
        <f t="array" ref="X186">IF(_xlfn.SWITCH(TRUE,COLUMN()-COLUMN($J$5)-$G186&lt;0,FALSE,MOD(COLUMN()-COLUMN($J$5)-$G186,$I186)=0,TRUE,FALSE),$J186*X$2,0)</f>
        <v>0</v>
      </c>
      <c r="Y186" s="126">
        <f t="array" ref="Y186">IF(_xlfn.SWITCH(TRUE,COLUMN()-COLUMN($J$5)-$G186&lt;0,FALSE,MOD(COLUMN()-COLUMN($J$5)-$G186,$I186)=0,TRUE,FALSE),$J186*Y$2,0)</f>
        <v>0</v>
      </c>
      <c r="Z186" s="126">
        <f t="array" ref="Z186">IF(_xlfn.SWITCH(TRUE,COLUMN()-COLUMN($J$5)-$G186&lt;0,FALSE,MOD(COLUMN()-COLUMN($J$5)-$G186,$I186)=0,TRUE,FALSE),$J186*Z$2,0)</f>
        <v>0</v>
      </c>
      <c r="AA186" s="126">
        <f t="array" ref="AA186">IF(_xlfn.SWITCH(TRUE,COLUMN()-COLUMN($J$5)-$G186&lt;0,FALSE,MOD(COLUMN()-COLUMN($J$5)-$G186,$I186)=0,TRUE,FALSE),$J186*AA$2,0)</f>
        <v>0</v>
      </c>
      <c r="AB186" s="126">
        <f t="array" ref="AB186">IF(_xlfn.SWITCH(TRUE,COLUMN()-COLUMN($J$5)-$G186&lt;0,FALSE,MOD(COLUMN()-COLUMN($J$5)-$G186,$I186)=0,TRUE,FALSE),$J186*AB$2,0)</f>
        <v>0</v>
      </c>
      <c r="AC186" s="126">
        <f t="array" ref="AC186">IF(_xlfn.SWITCH(TRUE,COLUMN()-COLUMN($J$5)-$G186&lt;0,FALSE,MOD(COLUMN()-COLUMN($J$5)-$G186,$I186)=0,TRUE,FALSE),$J186*AC$2,0)</f>
        <v>0</v>
      </c>
      <c r="AD186" s="126">
        <f t="array" ref="AD186">IF(_xlfn.SWITCH(TRUE,COLUMN()-COLUMN($J$5)-$G186&lt;0,FALSE,MOD(COLUMN()-COLUMN($J$5)-$G186,$I186)=0,TRUE,FALSE),$J186*AD$2,0)</f>
        <v>0</v>
      </c>
      <c r="AE186" s="127">
        <f t="shared" si="13"/>
        <v>32750.371610385744</v>
      </c>
    </row>
    <row r="187" spans="1:31" s="128" customFormat="1" ht="27" customHeight="1" outlineLevel="2">
      <c r="A187" s="122" t="s">
        <v>905</v>
      </c>
      <c r="B187" s="141" t="s">
        <v>994</v>
      </c>
      <c r="C187" s="252" t="s">
        <v>9</v>
      </c>
      <c r="D187" s="252" t="s">
        <v>1003</v>
      </c>
      <c r="E187" s="137"/>
      <c r="F187" s="125" t="s">
        <v>984</v>
      </c>
      <c r="G187" s="122">
        <f t="shared" ref="G187:G199" si="15">H187-2024</f>
        <v>4</v>
      </c>
      <c r="H187" s="125">
        <v>2028</v>
      </c>
      <c r="I187" s="125">
        <v>20</v>
      </c>
      <c r="J187" s="415">
        <f>Costs!P192</f>
        <v>121500.00000000001</v>
      </c>
      <c r="K187" s="419">
        <f t="array" ref="K187">IF(_xlfn.SWITCH(TRUE,COLUMN()-COLUMN($J$5)-$G187&lt;0,FALSE,MOD(COLUMN()-COLUMN($J$5)-$G187,$I187)=0,TRUE,FALSE),$J187*K$2,0)</f>
        <v>0</v>
      </c>
      <c r="L187" s="126">
        <f t="array" ref="L187">IF(_xlfn.SWITCH(TRUE,COLUMN()-COLUMN($J$5)-$G187&lt;0,FALSE,MOD(COLUMN()-COLUMN($J$5)-$G187,$I187)=0,TRUE,FALSE),$J187*L$2,0)</f>
        <v>0</v>
      </c>
      <c r="M187" s="126">
        <f t="array" ref="M187">IF(_xlfn.SWITCH(TRUE,COLUMN()-COLUMN($J$5)-$G187&lt;0,FALSE,MOD(COLUMN()-COLUMN($J$5)-$G187,$I187)=0,TRUE,FALSE),$J187*M$2,0)</f>
        <v>0</v>
      </c>
      <c r="N187" s="126">
        <f t="array" ref="N187">IF(_xlfn.SWITCH(TRUE,COLUMN()-COLUMN($J$5)-$G187&lt;0,FALSE,MOD(COLUMN()-COLUMN($J$5)-$G187,$I187)=0,TRUE,FALSE),$J187*N$2,0)</f>
        <v>137413.15206750002</v>
      </c>
      <c r="O187" s="126">
        <f t="array" ref="O187">IF(_xlfn.SWITCH(TRUE,COLUMN()-COLUMN($J$5)-$G187&lt;0,FALSE,MOD(COLUMN()-COLUMN($J$5)-$G187,$I187)=0,TRUE,FALSE),$J187*O$2,0)</f>
        <v>0</v>
      </c>
      <c r="P187" s="126">
        <f t="array" ref="P187">IF(_xlfn.SWITCH(TRUE,COLUMN()-COLUMN($J$5)-$G187&lt;0,FALSE,MOD(COLUMN()-COLUMN($J$5)-$G187,$I187)=0,TRUE,FALSE),$J187*P$2,0)</f>
        <v>0</v>
      </c>
      <c r="Q187" s="126">
        <f t="array" ref="Q187">IF(_xlfn.SWITCH(TRUE,COLUMN()-COLUMN($J$5)-$G187&lt;0,FALSE,MOD(COLUMN()-COLUMN($J$5)-$G187,$I187)=0,TRUE,FALSE),$J187*Q$2,0)</f>
        <v>0</v>
      </c>
      <c r="R187" s="126">
        <f t="array" ref="R187">IF(_xlfn.SWITCH(TRUE,COLUMN()-COLUMN($J$5)-$G187&lt;0,FALSE,MOD(COLUMN()-COLUMN($J$5)-$G187,$I187)=0,TRUE,FALSE),$J187*R$2,0)</f>
        <v>0</v>
      </c>
      <c r="S187" s="126">
        <f t="array" ref="S187">IF(_xlfn.SWITCH(TRUE,COLUMN()-COLUMN($J$5)-$G187&lt;0,FALSE,MOD(COLUMN()-COLUMN($J$5)-$G187,$I187)=0,TRUE,FALSE),$J187*S$2,0)</f>
        <v>0</v>
      </c>
      <c r="T187" s="126">
        <f t="array" ref="T187">IF(_xlfn.SWITCH(TRUE,COLUMN()-COLUMN($J$5)-$G187&lt;0,FALSE,MOD(COLUMN()-COLUMN($J$5)-$G187,$I187)=0,TRUE,FALSE),$J187*T$2,0)</f>
        <v>0</v>
      </c>
      <c r="U187" s="126">
        <f t="array" ref="U187">IF(_xlfn.SWITCH(TRUE,COLUMN()-COLUMN($J$5)-$G187&lt;0,FALSE,MOD(COLUMN()-COLUMN($J$5)-$G187,$I187)=0,TRUE,FALSE),$J187*U$2,0)</f>
        <v>0</v>
      </c>
      <c r="V187" s="126">
        <f t="array" ref="V187">IF(_xlfn.SWITCH(TRUE,COLUMN()-COLUMN($J$5)-$G187&lt;0,FALSE,MOD(COLUMN()-COLUMN($J$5)-$G187,$I187)=0,TRUE,FALSE),$J187*V$2,0)</f>
        <v>0</v>
      </c>
      <c r="W187" s="126">
        <f t="array" ref="W187">IF(_xlfn.SWITCH(TRUE,COLUMN()-COLUMN($J$5)-$G187&lt;0,FALSE,MOD(COLUMN()-COLUMN($J$5)-$G187,$I187)=0,TRUE,FALSE),$J187*W$2,0)</f>
        <v>0</v>
      </c>
      <c r="X187" s="126">
        <f t="array" ref="X187">IF(_xlfn.SWITCH(TRUE,COLUMN()-COLUMN($J$5)-$G187&lt;0,FALSE,MOD(COLUMN()-COLUMN($J$5)-$G187,$I187)=0,TRUE,FALSE),$J187*X$2,0)</f>
        <v>0</v>
      </c>
      <c r="Y187" s="126">
        <f t="array" ref="Y187">IF(_xlfn.SWITCH(TRUE,COLUMN()-COLUMN($J$5)-$G187&lt;0,FALSE,MOD(COLUMN()-COLUMN($J$5)-$G187,$I187)=0,TRUE,FALSE),$J187*Y$2,0)</f>
        <v>0</v>
      </c>
      <c r="Z187" s="126">
        <f t="array" ref="Z187">IF(_xlfn.SWITCH(TRUE,COLUMN()-COLUMN($J$5)-$G187&lt;0,FALSE,MOD(COLUMN()-COLUMN($J$5)-$G187,$I187)=0,TRUE,FALSE),$J187*Z$2,0)</f>
        <v>0</v>
      </c>
      <c r="AA187" s="126">
        <f t="array" ref="AA187">IF(_xlfn.SWITCH(TRUE,COLUMN()-COLUMN($J$5)-$G187&lt;0,FALSE,MOD(COLUMN()-COLUMN($J$5)-$G187,$I187)=0,TRUE,FALSE),$J187*AA$2,0)</f>
        <v>0</v>
      </c>
      <c r="AB187" s="126">
        <f t="array" ref="AB187">IF(_xlfn.SWITCH(TRUE,COLUMN()-COLUMN($J$5)-$G187&lt;0,FALSE,MOD(COLUMN()-COLUMN($J$5)-$G187,$I187)=0,TRUE,FALSE),$J187*AB$2,0)</f>
        <v>0</v>
      </c>
      <c r="AC187" s="126">
        <f t="array" ref="AC187">IF(_xlfn.SWITCH(TRUE,COLUMN()-COLUMN($J$5)-$G187&lt;0,FALSE,MOD(COLUMN()-COLUMN($J$5)-$G187,$I187)=0,TRUE,FALSE),$J187*AC$2,0)</f>
        <v>0</v>
      </c>
      <c r="AD187" s="126">
        <f t="array" ref="AD187">IF(_xlfn.SWITCH(TRUE,COLUMN()-COLUMN($J$5)-$G187&lt;0,FALSE,MOD(COLUMN()-COLUMN($J$5)-$G187,$I187)=0,TRUE,FALSE),$J187*AD$2,0)</f>
        <v>0</v>
      </c>
      <c r="AE187" s="127">
        <f t="shared" ref="AE187:AE199" si="16">SUM(K187:AD187)</f>
        <v>137413.15206750002</v>
      </c>
    </row>
    <row r="188" spans="1:31" s="128" customFormat="1" ht="27" customHeight="1" outlineLevel="2">
      <c r="A188" s="122" t="s">
        <v>905</v>
      </c>
      <c r="B188" s="141" t="s">
        <v>994</v>
      </c>
      <c r="C188" s="252" t="s">
        <v>1004</v>
      </c>
      <c r="D188" s="252" t="s">
        <v>1003</v>
      </c>
      <c r="E188" s="137"/>
      <c r="F188" s="125" t="s">
        <v>984</v>
      </c>
      <c r="G188" s="122">
        <f t="shared" si="15"/>
        <v>4</v>
      </c>
      <c r="H188" s="125">
        <v>2028</v>
      </c>
      <c r="I188" s="125">
        <v>20</v>
      </c>
      <c r="J188" s="415">
        <f>Costs!P193</f>
        <v>121500.00000000001</v>
      </c>
      <c r="K188" s="419">
        <f t="array" ref="K188">IF(_xlfn.SWITCH(TRUE,COLUMN()-COLUMN($J$5)-$G188&lt;0,FALSE,MOD(COLUMN()-COLUMN($J$5)-$G188,$I188)=0,TRUE,FALSE),$J188*K$2,0)</f>
        <v>0</v>
      </c>
      <c r="L188" s="126">
        <f t="array" ref="L188">IF(_xlfn.SWITCH(TRUE,COLUMN()-COLUMN($J$5)-$G188&lt;0,FALSE,MOD(COLUMN()-COLUMN($J$5)-$G188,$I188)=0,TRUE,FALSE),$J188*L$2,0)</f>
        <v>0</v>
      </c>
      <c r="M188" s="126">
        <f t="array" ref="M188">IF(_xlfn.SWITCH(TRUE,COLUMN()-COLUMN($J$5)-$G188&lt;0,FALSE,MOD(COLUMN()-COLUMN($J$5)-$G188,$I188)=0,TRUE,FALSE),$J188*M$2,0)</f>
        <v>0</v>
      </c>
      <c r="N188" s="126">
        <f t="array" ref="N188">IF(_xlfn.SWITCH(TRUE,COLUMN()-COLUMN($J$5)-$G188&lt;0,FALSE,MOD(COLUMN()-COLUMN($J$5)-$G188,$I188)=0,TRUE,FALSE),$J188*N$2,0)</f>
        <v>137413.15206750002</v>
      </c>
      <c r="O188" s="126">
        <f t="array" ref="O188">IF(_xlfn.SWITCH(TRUE,COLUMN()-COLUMN($J$5)-$G188&lt;0,FALSE,MOD(COLUMN()-COLUMN($J$5)-$G188,$I188)=0,TRUE,FALSE),$J188*O$2,0)</f>
        <v>0</v>
      </c>
      <c r="P188" s="126">
        <f t="array" ref="P188">IF(_xlfn.SWITCH(TRUE,COLUMN()-COLUMN($J$5)-$G188&lt;0,FALSE,MOD(COLUMN()-COLUMN($J$5)-$G188,$I188)=0,TRUE,FALSE),$J188*P$2,0)</f>
        <v>0</v>
      </c>
      <c r="Q188" s="126">
        <f t="array" ref="Q188">IF(_xlfn.SWITCH(TRUE,COLUMN()-COLUMN($J$5)-$G188&lt;0,FALSE,MOD(COLUMN()-COLUMN($J$5)-$G188,$I188)=0,TRUE,FALSE),$J188*Q$2,0)</f>
        <v>0</v>
      </c>
      <c r="R188" s="126">
        <f t="array" ref="R188">IF(_xlfn.SWITCH(TRUE,COLUMN()-COLUMN($J$5)-$G188&lt;0,FALSE,MOD(COLUMN()-COLUMN($J$5)-$G188,$I188)=0,TRUE,FALSE),$J188*R$2,0)</f>
        <v>0</v>
      </c>
      <c r="S188" s="126">
        <f t="array" ref="S188">IF(_xlfn.SWITCH(TRUE,COLUMN()-COLUMN($J$5)-$G188&lt;0,FALSE,MOD(COLUMN()-COLUMN($J$5)-$G188,$I188)=0,TRUE,FALSE),$J188*S$2,0)</f>
        <v>0</v>
      </c>
      <c r="T188" s="126">
        <f t="array" ref="T188">IF(_xlfn.SWITCH(TRUE,COLUMN()-COLUMN($J$5)-$G188&lt;0,FALSE,MOD(COLUMN()-COLUMN($J$5)-$G188,$I188)=0,TRUE,FALSE),$J188*T$2,0)</f>
        <v>0</v>
      </c>
      <c r="U188" s="126">
        <f t="array" ref="U188">IF(_xlfn.SWITCH(TRUE,COLUMN()-COLUMN($J$5)-$G188&lt;0,FALSE,MOD(COLUMN()-COLUMN($J$5)-$G188,$I188)=0,TRUE,FALSE),$J188*U$2,0)</f>
        <v>0</v>
      </c>
      <c r="V188" s="126">
        <f t="array" ref="V188">IF(_xlfn.SWITCH(TRUE,COLUMN()-COLUMN($J$5)-$G188&lt;0,FALSE,MOD(COLUMN()-COLUMN($J$5)-$G188,$I188)=0,TRUE,FALSE),$J188*V$2,0)</f>
        <v>0</v>
      </c>
      <c r="W188" s="126">
        <f t="array" ref="W188">IF(_xlfn.SWITCH(TRUE,COLUMN()-COLUMN($J$5)-$G188&lt;0,FALSE,MOD(COLUMN()-COLUMN($J$5)-$G188,$I188)=0,TRUE,FALSE),$J188*W$2,0)</f>
        <v>0</v>
      </c>
      <c r="X188" s="126">
        <f t="array" ref="X188">IF(_xlfn.SWITCH(TRUE,COLUMN()-COLUMN($J$5)-$G188&lt;0,FALSE,MOD(COLUMN()-COLUMN($J$5)-$G188,$I188)=0,TRUE,FALSE),$J188*X$2,0)</f>
        <v>0</v>
      </c>
      <c r="Y188" s="126">
        <f t="array" ref="Y188">IF(_xlfn.SWITCH(TRUE,COLUMN()-COLUMN($J$5)-$G188&lt;0,FALSE,MOD(COLUMN()-COLUMN($J$5)-$G188,$I188)=0,TRUE,FALSE),$J188*Y$2,0)</f>
        <v>0</v>
      </c>
      <c r="Z188" s="126">
        <f t="array" ref="Z188">IF(_xlfn.SWITCH(TRUE,COLUMN()-COLUMN($J$5)-$G188&lt;0,FALSE,MOD(COLUMN()-COLUMN($J$5)-$G188,$I188)=0,TRUE,FALSE),$J188*Z$2,0)</f>
        <v>0</v>
      </c>
      <c r="AA188" s="126">
        <f t="array" ref="AA188">IF(_xlfn.SWITCH(TRUE,COLUMN()-COLUMN($J$5)-$G188&lt;0,FALSE,MOD(COLUMN()-COLUMN($J$5)-$G188,$I188)=0,TRUE,FALSE),$J188*AA$2,0)</f>
        <v>0</v>
      </c>
      <c r="AB188" s="126">
        <f t="array" ref="AB188">IF(_xlfn.SWITCH(TRUE,COLUMN()-COLUMN($J$5)-$G188&lt;0,FALSE,MOD(COLUMN()-COLUMN($J$5)-$G188,$I188)=0,TRUE,FALSE),$J188*AB$2,0)</f>
        <v>0</v>
      </c>
      <c r="AC188" s="126">
        <f t="array" ref="AC188">IF(_xlfn.SWITCH(TRUE,COLUMN()-COLUMN($J$5)-$G188&lt;0,FALSE,MOD(COLUMN()-COLUMN($J$5)-$G188,$I188)=0,TRUE,FALSE),$J188*AC$2,0)</f>
        <v>0</v>
      </c>
      <c r="AD188" s="126">
        <f t="array" ref="AD188">IF(_xlfn.SWITCH(TRUE,COLUMN()-COLUMN($J$5)-$G188&lt;0,FALSE,MOD(COLUMN()-COLUMN($J$5)-$G188,$I188)=0,TRUE,FALSE),$J188*AD$2,0)</f>
        <v>0</v>
      </c>
      <c r="AE188" s="127">
        <f t="shared" si="16"/>
        <v>137413.15206750002</v>
      </c>
    </row>
    <row r="189" spans="1:31" s="128" customFormat="1" ht="27" customHeight="1" outlineLevel="2">
      <c r="A189" s="122" t="s">
        <v>905</v>
      </c>
      <c r="B189" s="141" t="s">
        <v>1005</v>
      </c>
      <c r="C189" s="252" t="s">
        <v>3</v>
      </c>
      <c r="D189" s="141" t="s">
        <v>1006</v>
      </c>
      <c r="E189" s="137"/>
      <c r="F189" s="125" t="s">
        <v>983</v>
      </c>
      <c r="G189" s="122">
        <f t="shared" si="15"/>
        <v>1</v>
      </c>
      <c r="H189" s="125">
        <v>2025</v>
      </c>
      <c r="I189" s="125">
        <v>25</v>
      </c>
      <c r="J189" s="415">
        <f>Costs!P194</f>
        <v>2700</v>
      </c>
      <c r="K189" s="419">
        <f t="array" ref="K189">IF(_xlfn.SWITCH(TRUE,COLUMN()-COLUMN($J$5)-$G189&lt;0,FALSE,MOD(COLUMN()-COLUMN($J$5)-$G189,$I189)=0,TRUE,FALSE),$J189*K$2,0)</f>
        <v>2794.5</v>
      </c>
      <c r="L189" s="126">
        <f t="array" ref="L189">IF(_xlfn.SWITCH(TRUE,COLUMN()-COLUMN($J$5)-$G189&lt;0,FALSE,MOD(COLUMN()-COLUMN($J$5)-$G189,$I189)=0,TRUE,FALSE),$J189*L$2,0)</f>
        <v>0</v>
      </c>
      <c r="M189" s="126">
        <f t="array" ref="M189">IF(_xlfn.SWITCH(TRUE,COLUMN()-COLUMN($J$5)-$G189&lt;0,FALSE,MOD(COLUMN()-COLUMN($J$5)-$G189,$I189)=0,TRUE,FALSE),$J189*M$2,0)</f>
        <v>0</v>
      </c>
      <c r="N189" s="126">
        <f t="array" ref="N189">IF(_xlfn.SWITCH(TRUE,COLUMN()-COLUMN($J$5)-$G189&lt;0,FALSE,MOD(COLUMN()-COLUMN($J$5)-$G189,$I189)=0,TRUE,FALSE),$J189*N$2,0)</f>
        <v>0</v>
      </c>
      <c r="O189" s="126">
        <f t="array" ref="O189">IF(_xlfn.SWITCH(TRUE,COLUMN()-COLUMN($J$5)-$G189&lt;0,FALSE,MOD(COLUMN()-COLUMN($J$5)-$G189,$I189)=0,TRUE,FALSE),$J189*O$2,0)</f>
        <v>0</v>
      </c>
      <c r="P189" s="126">
        <f t="array" ref="P189">IF(_xlfn.SWITCH(TRUE,COLUMN()-COLUMN($J$5)-$G189&lt;0,FALSE,MOD(COLUMN()-COLUMN($J$5)-$G189,$I189)=0,TRUE,FALSE),$J189*P$2,0)</f>
        <v>0</v>
      </c>
      <c r="Q189" s="126">
        <f t="array" ref="Q189">IF(_xlfn.SWITCH(TRUE,COLUMN()-COLUMN($J$5)-$G189&lt;0,FALSE,MOD(COLUMN()-COLUMN($J$5)-$G189,$I189)=0,TRUE,FALSE),$J189*Q$2,0)</f>
        <v>0</v>
      </c>
      <c r="R189" s="126">
        <f t="array" ref="R189">IF(_xlfn.SWITCH(TRUE,COLUMN()-COLUMN($J$5)-$G189&lt;0,FALSE,MOD(COLUMN()-COLUMN($J$5)-$G189,$I189)=0,TRUE,FALSE),$J189*R$2,0)</f>
        <v>0</v>
      </c>
      <c r="S189" s="126">
        <f t="array" ref="S189">IF(_xlfn.SWITCH(TRUE,COLUMN()-COLUMN($J$5)-$G189&lt;0,FALSE,MOD(COLUMN()-COLUMN($J$5)-$G189,$I189)=0,TRUE,FALSE),$J189*S$2,0)</f>
        <v>0</v>
      </c>
      <c r="T189" s="126">
        <f t="array" ref="T189">IF(_xlfn.SWITCH(TRUE,COLUMN()-COLUMN($J$5)-$G189&lt;0,FALSE,MOD(COLUMN()-COLUMN($J$5)-$G189,$I189)=0,TRUE,FALSE),$J189*T$2,0)</f>
        <v>0</v>
      </c>
      <c r="U189" s="126">
        <f t="array" ref="U189">IF(_xlfn.SWITCH(TRUE,COLUMN()-COLUMN($J$5)-$G189&lt;0,FALSE,MOD(COLUMN()-COLUMN($J$5)-$G189,$I189)=0,TRUE,FALSE),$J189*U$2,0)</f>
        <v>0</v>
      </c>
      <c r="V189" s="126">
        <f t="array" ref="V189">IF(_xlfn.SWITCH(TRUE,COLUMN()-COLUMN($J$5)-$G189&lt;0,FALSE,MOD(COLUMN()-COLUMN($J$5)-$G189,$I189)=0,TRUE,FALSE),$J189*V$2,0)</f>
        <v>0</v>
      </c>
      <c r="W189" s="126">
        <f t="array" ref="W189">IF(_xlfn.SWITCH(TRUE,COLUMN()-COLUMN($J$5)-$G189&lt;0,FALSE,MOD(COLUMN()-COLUMN($J$5)-$G189,$I189)=0,TRUE,FALSE),$J189*W$2,0)</f>
        <v>0</v>
      </c>
      <c r="X189" s="126">
        <f t="array" ref="X189">IF(_xlfn.SWITCH(TRUE,COLUMN()-COLUMN($J$5)-$G189&lt;0,FALSE,MOD(COLUMN()-COLUMN($J$5)-$G189,$I189)=0,TRUE,FALSE),$J189*X$2,0)</f>
        <v>0</v>
      </c>
      <c r="Y189" s="126">
        <f t="array" ref="Y189">IF(_xlfn.SWITCH(TRUE,COLUMN()-COLUMN($J$5)-$G189&lt;0,FALSE,MOD(COLUMN()-COLUMN($J$5)-$G189,$I189)=0,TRUE,FALSE),$J189*Y$2,0)</f>
        <v>0</v>
      </c>
      <c r="Z189" s="126">
        <f t="array" ref="Z189">IF(_xlfn.SWITCH(TRUE,COLUMN()-COLUMN($J$5)-$G189&lt;0,FALSE,MOD(COLUMN()-COLUMN($J$5)-$G189,$I189)=0,TRUE,FALSE),$J189*Z$2,0)</f>
        <v>0</v>
      </c>
      <c r="AA189" s="126">
        <f t="array" ref="AA189">IF(_xlfn.SWITCH(TRUE,COLUMN()-COLUMN($J$5)-$G189&lt;0,FALSE,MOD(COLUMN()-COLUMN($J$5)-$G189,$I189)=0,TRUE,FALSE),$J189*AA$2,0)</f>
        <v>0</v>
      </c>
      <c r="AB189" s="126">
        <f t="array" ref="AB189">IF(_xlfn.SWITCH(TRUE,COLUMN()-COLUMN($J$5)-$G189&lt;0,FALSE,MOD(COLUMN()-COLUMN($J$5)-$G189,$I189)=0,TRUE,FALSE),$J189*AB$2,0)</f>
        <v>0</v>
      </c>
      <c r="AC189" s="126">
        <f t="array" ref="AC189">IF(_xlfn.SWITCH(TRUE,COLUMN()-COLUMN($J$5)-$G189&lt;0,FALSE,MOD(COLUMN()-COLUMN($J$5)-$G189,$I189)=0,TRUE,FALSE),$J189*AC$2,0)</f>
        <v>0</v>
      </c>
      <c r="AD189" s="126">
        <f t="array" ref="AD189">IF(_xlfn.SWITCH(TRUE,COLUMN()-COLUMN($J$5)-$G189&lt;0,FALSE,MOD(COLUMN()-COLUMN($J$5)-$G189,$I189)=0,TRUE,FALSE),$J189*AD$2,0)</f>
        <v>0</v>
      </c>
      <c r="AE189" s="127">
        <f t="shared" si="16"/>
        <v>2794.5</v>
      </c>
    </row>
    <row r="190" spans="1:31" s="128" customFormat="1" ht="27" customHeight="1" outlineLevel="2">
      <c r="A190" s="122" t="s">
        <v>905</v>
      </c>
      <c r="B190" s="141" t="s">
        <v>1007</v>
      </c>
      <c r="C190" s="252" t="s">
        <v>3</v>
      </c>
      <c r="D190" s="252"/>
      <c r="E190" s="137"/>
      <c r="F190" s="125" t="s">
        <v>983</v>
      </c>
      <c r="G190" s="122">
        <f t="shared" si="15"/>
        <v>2</v>
      </c>
      <c r="H190" s="125">
        <v>2026</v>
      </c>
      <c r="I190" s="125">
        <v>10</v>
      </c>
      <c r="J190" s="415">
        <f>Costs!P195</f>
        <v>16875</v>
      </c>
      <c r="K190" s="419">
        <f t="array" ref="K190">IF(_xlfn.SWITCH(TRUE,COLUMN()-COLUMN($J$5)-$G190&lt;0,FALSE,MOD(COLUMN()-COLUMN($J$5)-$G190,$I190)=0,TRUE,FALSE),$J190*K$2,0)</f>
        <v>0</v>
      </c>
      <c r="L190" s="126">
        <f t="array" ref="L190">IF(_xlfn.SWITCH(TRUE,COLUMN()-COLUMN($J$5)-$G190&lt;0,FALSE,MOD(COLUMN()-COLUMN($J$5)-$G190,$I190)=0,TRUE,FALSE),$J190*L$2,0)</f>
        <v>17989.59375</v>
      </c>
      <c r="M190" s="126">
        <f t="array" ref="M190">IF(_xlfn.SWITCH(TRUE,COLUMN()-COLUMN($J$5)-$G190&lt;0,FALSE,MOD(COLUMN()-COLUMN($J$5)-$G190,$I190)=0,TRUE,FALSE),$J190*M$2,0)</f>
        <v>0</v>
      </c>
      <c r="N190" s="126">
        <f t="array" ref="N190">IF(_xlfn.SWITCH(TRUE,COLUMN()-COLUMN($J$5)-$G190&lt;0,FALSE,MOD(COLUMN()-COLUMN($J$5)-$G190,$I190)=0,TRUE,FALSE),$J190*N$2,0)</f>
        <v>0</v>
      </c>
      <c r="O190" s="126">
        <f t="array" ref="O190">IF(_xlfn.SWITCH(TRUE,COLUMN()-COLUMN($J$5)-$G190&lt;0,FALSE,MOD(COLUMN()-COLUMN($J$5)-$G190,$I190)=0,TRUE,FALSE),$J190*O$2,0)</f>
        <v>0</v>
      </c>
      <c r="P190" s="126">
        <f t="array" ref="P190">IF(_xlfn.SWITCH(TRUE,COLUMN()-COLUMN($J$5)-$G190&lt;0,FALSE,MOD(COLUMN()-COLUMN($J$5)-$G190,$I190)=0,TRUE,FALSE),$J190*P$2,0)</f>
        <v>0</v>
      </c>
      <c r="Q190" s="126">
        <f t="array" ref="Q190">IF(_xlfn.SWITCH(TRUE,COLUMN()-COLUMN($J$5)-$G190&lt;0,FALSE,MOD(COLUMN()-COLUMN($J$5)-$G190,$I190)=0,TRUE,FALSE),$J190*Q$2,0)</f>
        <v>0</v>
      </c>
      <c r="R190" s="126">
        <f t="array" ref="R190">IF(_xlfn.SWITCH(TRUE,COLUMN()-COLUMN($J$5)-$G190&lt;0,FALSE,MOD(COLUMN()-COLUMN($J$5)-$G190,$I190)=0,TRUE,FALSE),$J190*R$2,0)</f>
        <v>0</v>
      </c>
      <c r="S190" s="126">
        <f t="array" ref="S190">IF(_xlfn.SWITCH(TRUE,COLUMN()-COLUMN($J$5)-$G190&lt;0,FALSE,MOD(COLUMN()-COLUMN($J$5)-$G190,$I190)=0,TRUE,FALSE),$J190*S$2,0)</f>
        <v>0</v>
      </c>
      <c r="T190" s="126">
        <f t="array" ref="T190">IF(_xlfn.SWITCH(TRUE,COLUMN()-COLUMN($J$5)-$G190&lt;0,FALSE,MOD(COLUMN()-COLUMN($J$5)-$G190,$I190)=0,TRUE,FALSE),$J190*T$2,0)</f>
        <v>0</v>
      </c>
      <c r="U190" s="126">
        <f t="array" ref="U190">IF(_xlfn.SWITCH(TRUE,COLUMN()-COLUMN($J$5)-$G190&lt;0,FALSE,MOD(COLUMN()-COLUMN($J$5)-$G190,$I190)=0,TRUE,FALSE),$J190*U$2,0)</f>
        <v>0</v>
      </c>
      <c r="V190" s="126">
        <f t="array" ref="V190">IF(_xlfn.SWITCH(TRUE,COLUMN()-COLUMN($J$5)-$G190&lt;0,FALSE,MOD(COLUMN()-COLUMN($J$5)-$G190,$I190)=0,TRUE,FALSE),$J190*V$2,0)</f>
        <v>24176.50969837165</v>
      </c>
      <c r="W190" s="126">
        <f t="array" ref="W190">IF(_xlfn.SWITCH(TRUE,COLUMN()-COLUMN($J$5)-$G190&lt;0,FALSE,MOD(COLUMN()-COLUMN($J$5)-$G190,$I190)=0,TRUE,FALSE),$J190*W$2,0)</f>
        <v>0</v>
      </c>
      <c r="X190" s="126">
        <f t="array" ref="X190">IF(_xlfn.SWITCH(TRUE,COLUMN()-COLUMN($J$5)-$G190&lt;0,FALSE,MOD(COLUMN()-COLUMN($J$5)-$G190,$I190)=0,TRUE,FALSE),$J190*X$2,0)</f>
        <v>0</v>
      </c>
      <c r="Y190" s="126">
        <f t="array" ref="Y190">IF(_xlfn.SWITCH(TRUE,COLUMN()-COLUMN($J$5)-$G190&lt;0,FALSE,MOD(COLUMN()-COLUMN($J$5)-$G190,$I190)=0,TRUE,FALSE),$J190*Y$2,0)</f>
        <v>0</v>
      </c>
      <c r="Z190" s="126">
        <f t="array" ref="Z190">IF(_xlfn.SWITCH(TRUE,COLUMN()-COLUMN($J$5)-$G190&lt;0,FALSE,MOD(COLUMN()-COLUMN($J$5)-$G190,$I190)=0,TRUE,FALSE),$J190*Z$2,0)</f>
        <v>0</v>
      </c>
      <c r="AA190" s="126">
        <f t="array" ref="AA190">IF(_xlfn.SWITCH(TRUE,COLUMN()-COLUMN($J$5)-$G190&lt;0,FALSE,MOD(COLUMN()-COLUMN($J$5)-$G190,$I190)=0,TRUE,FALSE),$J190*AA$2,0)</f>
        <v>0</v>
      </c>
      <c r="AB190" s="126">
        <f t="array" ref="AB190">IF(_xlfn.SWITCH(TRUE,COLUMN()-COLUMN($J$5)-$G190&lt;0,FALSE,MOD(COLUMN()-COLUMN($J$5)-$G190,$I190)=0,TRUE,FALSE),$J190*AB$2,0)</f>
        <v>0</v>
      </c>
      <c r="AC190" s="126">
        <f t="array" ref="AC190">IF(_xlfn.SWITCH(TRUE,COLUMN()-COLUMN($J$5)-$G190&lt;0,FALSE,MOD(COLUMN()-COLUMN($J$5)-$G190,$I190)=0,TRUE,FALSE),$J190*AC$2,0)</f>
        <v>0</v>
      </c>
      <c r="AD190" s="126">
        <f t="array" ref="AD190">IF(_xlfn.SWITCH(TRUE,COLUMN()-COLUMN($J$5)-$G190&lt;0,FALSE,MOD(COLUMN()-COLUMN($J$5)-$G190,$I190)=0,TRUE,FALSE),$J190*AD$2,0)</f>
        <v>0</v>
      </c>
      <c r="AE190" s="127">
        <f t="shared" si="16"/>
        <v>42166.10344837165</v>
      </c>
    </row>
    <row r="191" spans="1:31" s="128" customFormat="1" ht="27" customHeight="1" outlineLevel="2">
      <c r="A191" s="122" t="s">
        <v>905</v>
      </c>
      <c r="B191" s="141" t="s">
        <v>1010</v>
      </c>
      <c r="C191" s="252" t="s">
        <v>1008</v>
      </c>
      <c r="D191" s="252" t="s">
        <v>1107</v>
      </c>
      <c r="E191" s="252" t="s">
        <v>1009</v>
      </c>
      <c r="F191" s="125" t="s">
        <v>983</v>
      </c>
      <c r="G191" s="122">
        <f t="shared" si="15"/>
        <v>1</v>
      </c>
      <c r="H191" s="125">
        <v>2025</v>
      </c>
      <c r="I191" s="125">
        <v>3</v>
      </c>
      <c r="J191" s="415">
        <f>Costs!P196</f>
        <v>60750.000000000007</v>
      </c>
      <c r="K191" s="419">
        <f t="array" ref="K191">IF(_xlfn.SWITCH(TRUE,COLUMN()-COLUMN($J$5)-$G191&lt;0,FALSE,MOD(COLUMN()-COLUMN($J$5)-$G191,$I191)=0,TRUE,FALSE),$J191*K$2,0)</f>
        <v>62876.25</v>
      </c>
      <c r="L191" s="126">
        <f t="array" ref="L191">IF(_xlfn.SWITCH(TRUE,COLUMN()-COLUMN($J$5)-$G191&lt;0,FALSE,MOD(COLUMN()-COLUMN($J$5)-$G191,$I191)=0,TRUE,FALSE),$J191*L$2,0)</f>
        <v>0</v>
      </c>
      <c r="M191" s="126">
        <f t="array" ref="M191">IF(_xlfn.SWITCH(TRUE,COLUMN()-COLUMN($J$5)-$G191&lt;0,FALSE,MOD(COLUMN()-COLUMN($J$5)-$G191,$I191)=0,TRUE,FALSE),$J191*M$2,0)</f>
        <v>0</v>
      </c>
      <c r="N191" s="126">
        <f t="array" ref="N191">IF(_xlfn.SWITCH(TRUE,COLUMN()-COLUMN($J$5)-$G191&lt;0,FALSE,MOD(COLUMN()-COLUMN($J$5)-$G191,$I191)=0,TRUE,FALSE),$J191*N$2,0)</f>
        <v>68706.576033750011</v>
      </c>
      <c r="O191" s="126">
        <f t="array" ref="O191">IF(_xlfn.SWITCH(TRUE,COLUMN()-COLUMN($J$5)-$G191&lt;0,FALSE,MOD(COLUMN()-COLUMN($J$5)-$G191,$I191)=0,TRUE,FALSE),$J191*O$2,0)</f>
        <v>0</v>
      </c>
      <c r="P191" s="126">
        <f t="array" ref="P191">IF(_xlfn.SWITCH(TRUE,COLUMN()-COLUMN($J$5)-$G191&lt;0,FALSE,MOD(COLUMN()-COLUMN($J$5)-$G191,$I191)=0,TRUE,FALSE),$J191*P$2,0)</f>
        <v>0</v>
      </c>
      <c r="Q191" s="126">
        <f t="array" ref="Q191">IF(_xlfn.SWITCH(TRUE,COLUMN()-COLUMN($J$5)-$G191&lt;0,FALSE,MOD(COLUMN()-COLUMN($J$5)-$G191,$I191)=0,TRUE,FALSE),$J191*Q$2,0)</f>
        <v>75077.530709631566</v>
      </c>
      <c r="R191" s="126">
        <f t="array" ref="R191">IF(_xlfn.SWITCH(TRUE,COLUMN()-COLUMN($J$5)-$G191&lt;0,FALSE,MOD(COLUMN()-COLUMN($J$5)-$G191,$I191)=0,TRUE,FALSE),$J191*R$2,0)</f>
        <v>0</v>
      </c>
      <c r="S191" s="126">
        <f t="array" ref="S191">IF(_xlfn.SWITCH(TRUE,COLUMN()-COLUMN($J$5)-$G191&lt;0,FALSE,MOD(COLUMN()-COLUMN($J$5)-$G191,$I191)=0,TRUE,FALSE),$J191*S$2,0)</f>
        <v>0</v>
      </c>
      <c r="T191" s="126">
        <f t="array" ref="T191">IF(_xlfn.SWITCH(TRUE,COLUMN()-COLUMN($J$5)-$G191&lt;0,FALSE,MOD(COLUMN()-COLUMN($J$5)-$G191,$I191)=0,TRUE,FALSE),$J191*T$2,0)</f>
        <v>82039.244899743571</v>
      </c>
      <c r="U191" s="126">
        <f t="array" ref="U191">IF(_xlfn.SWITCH(TRUE,COLUMN()-COLUMN($J$5)-$G191&lt;0,FALSE,MOD(COLUMN()-COLUMN($J$5)-$G191,$I191)=0,TRUE,FALSE),$J191*U$2,0)</f>
        <v>0</v>
      </c>
      <c r="V191" s="126">
        <f t="array" ref="V191">IF(_xlfn.SWITCH(TRUE,COLUMN()-COLUMN($J$5)-$G191&lt;0,FALSE,MOD(COLUMN()-COLUMN($J$5)-$G191,$I191)=0,TRUE,FALSE),$J191*V$2,0)</f>
        <v>0</v>
      </c>
      <c r="W191" s="126">
        <f t="array" ref="W191">IF(_xlfn.SWITCH(TRUE,COLUMN()-COLUMN($J$5)-$G191&lt;0,FALSE,MOD(COLUMN()-COLUMN($J$5)-$G191,$I191)=0,TRUE,FALSE),$J191*W$2,0)</f>
        <v>89646.497961562098</v>
      </c>
      <c r="X191" s="126">
        <f t="array" ref="X191">IF(_xlfn.SWITCH(TRUE,COLUMN()-COLUMN($J$5)-$G191&lt;0,FALSE,MOD(COLUMN()-COLUMN($J$5)-$G191,$I191)=0,TRUE,FALSE),$J191*X$2,0)</f>
        <v>0</v>
      </c>
      <c r="Y191" s="126">
        <f t="array" ref="Y191">IF(_xlfn.SWITCH(TRUE,COLUMN()-COLUMN($J$5)-$G191&lt;0,FALSE,MOD(COLUMN()-COLUMN($J$5)-$G191,$I191)=0,TRUE,FALSE),$J191*Y$2,0)</f>
        <v>0</v>
      </c>
      <c r="Z191" s="126">
        <f t="array" ref="Z191">IF(_xlfn.SWITCH(TRUE,COLUMN()-COLUMN($J$5)-$G191&lt;0,FALSE,MOD(COLUMN()-COLUMN($J$5)-$G191,$I191)=0,TRUE,FALSE),$J191*Z$2,0)</f>
        <v>97959.148778043862</v>
      </c>
      <c r="AA191" s="126">
        <f t="array" ref="AA191">IF(_xlfn.SWITCH(TRUE,COLUMN()-COLUMN($J$5)-$G191&lt;0,FALSE,MOD(COLUMN()-COLUMN($J$5)-$G191,$I191)=0,TRUE,FALSE),$J191*AA$2,0)</f>
        <v>0</v>
      </c>
      <c r="AB191" s="126">
        <f t="array" ref="AB191">IF(_xlfn.SWITCH(TRUE,COLUMN()-COLUMN($J$5)-$G191&lt;0,FALSE,MOD(COLUMN()-COLUMN($J$5)-$G191,$I191)=0,TRUE,FALSE),$J191*AB$2,0)</f>
        <v>0</v>
      </c>
      <c r="AC191" s="126">
        <f t="array" ref="AC191">IF(_xlfn.SWITCH(TRUE,COLUMN()-COLUMN($J$5)-$G191&lt;0,FALSE,MOD(COLUMN()-COLUMN($J$5)-$G191,$I191)=0,TRUE,FALSE),$J191*AC$2,0)</f>
        <v>107042.60676678554</v>
      </c>
      <c r="AD191" s="126">
        <f t="array" ref="AD191">IF(_xlfn.SWITCH(TRUE,COLUMN()-COLUMN($J$5)-$G191&lt;0,FALSE,MOD(COLUMN()-COLUMN($J$5)-$G191,$I191)=0,TRUE,FALSE),$J191*AD$2,0)</f>
        <v>0</v>
      </c>
      <c r="AE191" s="127">
        <f t="shared" si="16"/>
        <v>583347.85514951672</v>
      </c>
    </row>
    <row r="192" spans="1:31" s="128" customFormat="1" ht="54" customHeight="1" outlineLevel="2">
      <c r="A192" s="122" t="s">
        <v>905</v>
      </c>
      <c r="B192" s="141" t="s">
        <v>1011</v>
      </c>
      <c r="C192" s="252" t="s">
        <v>1008</v>
      </c>
      <c r="D192" s="252" t="s">
        <v>1107</v>
      </c>
      <c r="E192" s="252" t="s">
        <v>1009</v>
      </c>
      <c r="F192" s="125" t="s">
        <v>983</v>
      </c>
      <c r="G192" s="122">
        <f t="shared" si="15"/>
        <v>2</v>
      </c>
      <c r="H192" s="125">
        <v>2026</v>
      </c>
      <c r="I192" s="125">
        <v>3</v>
      </c>
      <c r="J192" s="415">
        <f>Costs!P197</f>
        <v>8100.0000000000009</v>
      </c>
      <c r="K192" s="419">
        <f t="array" ref="K192">IF(_xlfn.SWITCH(TRUE,COLUMN()-COLUMN($J$5)-$G192&lt;0,FALSE,MOD(COLUMN()-COLUMN($J$5)-$G192,$I192)=0,TRUE,FALSE),$J192*K$2,0)</f>
        <v>0</v>
      </c>
      <c r="L192" s="126">
        <f t="array" ref="L192">IF(_xlfn.SWITCH(TRUE,COLUMN()-COLUMN($J$5)-$G192&lt;0,FALSE,MOD(COLUMN()-COLUMN($J$5)-$G192,$I192)=0,TRUE,FALSE),$J192*L$2,0)</f>
        <v>8635.005000000001</v>
      </c>
      <c r="M192" s="126">
        <f t="array" ref="M192">IF(_xlfn.SWITCH(TRUE,COLUMN()-COLUMN($J$5)-$G192&lt;0,FALSE,MOD(COLUMN()-COLUMN($J$5)-$G192,$I192)=0,TRUE,FALSE),$J192*M$2,0)</f>
        <v>0</v>
      </c>
      <c r="N192" s="126">
        <f t="array" ref="N192">IF(_xlfn.SWITCH(TRUE,COLUMN()-COLUMN($J$5)-$G192&lt;0,FALSE,MOD(COLUMN()-COLUMN($J$5)-$G192,$I192)=0,TRUE,FALSE),$J192*N$2,0)</f>
        <v>0</v>
      </c>
      <c r="O192" s="126">
        <f t="array" ref="O192">IF(_xlfn.SWITCH(TRUE,COLUMN()-COLUMN($J$5)-$G192&lt;0,FALSE,MOD(COLUMN()-COLUMN($J$5)-$G192,$I192)=0,TRUE,FALSE),$J192*O$2,0)</f>
        <v>9435.7031086350016</v>
      </c>
      <c r="P192" s="126">
        <f t="array" ref="P192">IF(_xlfn.SWITCH(TRUE,COLUMN()-COLUMN($J$5)-$G192&lt;0,FALSE,MOD(COLUMN()-COLUMN($J$5)-$G192,$I192)=0,TRUE,FALSE),$J192*P$2,0)</f>
        <v>0</v>
      </c>
      <c r="Q192" s="126">
        <f t="array" ref="Q192">IF(_xlfn.SWITCH(TRUE,COLUMN()-COLUMN($J$5)-$G192&lt;0,FALSE,MOD(COLUMN()-COLUMN($J$5)-$G192,$I192)=0,TRUE,FALSE),$J192*Q$2,0)</f>
        <v>0</v>
      </c>
      <c r="R192" s="126">
        <f t="array" ref="R192">IF(_xlfn.SWITCH(TRUE,COLUMN()-COLUMN($J$5)-$G192&lt;0,FALSE,MOD(COLUMN()-COLUMN($J$5)-$G192,$I192)=0,TRUE,FALSE),$J192*R$2,0)</f>
        <v>10310.647550789401</v>
      </c>
      <c r="S192" s="126">
        <f t="array" ref="S192">IF(_xlfn.SWITCH(TRUE,COLUMN()-COLUMN($J$5)-$G192&lt;0,FALSE,MOD(COLUMN()-COLUMN($J$5)-$G192,$I192)=0,TRUE,FALSE),$J192*S$2,0)</f>
        <v>0</v>
      </c>
      <c r="T192" s="126">
        <f t="array" ref="T192">IF(_xlfn.SWITCH(TRUE,COLUMN()-COLUMN($J$5)-$G192&lt;0,FALSE,MOD(COLUMN()-COLUMN($J$5)-$G192,$I192)=0,TRUE,FALSE),$J192*T$2,0)</f>
        <v>0</v>
      </c>
      <c r="U192" s="126">
        <f t="array" ref="U192">IF(_xlfn.SWITCH(TRUE,COLUMN()-COLUMN($J$5)-$G192&lt;0,FALSE,MOD(COLUMN()-COLUMN($J$5)-$G192,$I192)=0,TRUE,FALSE),$J192*U$2,0)</f>
        <v>11266.722966231449</v>
      </c>
      <c r="V192" s="126">
        <f t="array" ref="V192">IF(_xlfn.SWITCH(TRUE,COLUMN()-COLUMN($J$5)-$G192&lt;0,FALSE,MOD(COLUMN()-COLUMN($J$5)-$G192,$I192)=0,TRUE,FALSE),$J192*V$2,0)</f>
        <v>0</v>
      </c>
      <c r="W192" s="126">
        <f t="array" ref="W192">IF(_xlfn.SWITCH(TRUE,COLUMN()-COLUMN($J$5)-$G192&lt;0,FALSE,MOD(COLUMN()-COLUMN($J$5)-$G192,$I192)=0,TRUE,FALSE),$J192*W$2,0)</f>
        <v>0</v>
      </c>
      <c r="X192" s="126">
        <f t="array" ref="X192">IF(_xlfn.SWITCH(TRUE,COLUMN()-COLUMN($J$5)-$G192&lt;0,FALSE,MOD(COLUMN()-COLUMN($J$5)-$G192,$I192)=0,TRUE,FALSE),$J192*X$2,0)</f>
        <v>12311.452386721194</v>
      </c>
      <c r="Y192" s="126">
        <f t="array" ref="Y192">IF(_xlfn.SWITCH(TRUE,COLUMN()-COLUMN($J$5)-$G192&lt;0,FALSE,MOD(COLUMN()-COLUMN($J$5)-$G192,$I192)=0,TRUE,FALSE),$J192*Y$2,0)</f>
        <v>0</v>
      </c>
      <c r="Z192" s="126">
        <f t="array" ref="Z192">IF(_xlfn.SWITCH(TRUE,COLUMN()-COLUMN($J$5)-$G192&lt;0,FALSE,MOD(COLUMN()-COLUMN($J$5)-$G192,$I192)=0,TRUE,FALSE),$J192*Z$2,0)</f>
        <v>0</v>
      </c>
      <c r="AA192" s="126">
        <f t="array" ref="AA192">IF(_xlfn.SWITCH(TRUE,COLUMN()-COLUMN($J$5)-$G192&lt;0,FALSE,MOD(COLUMN()-COLUMN($J$5)-$G192,$I192)=0,TRUE,FALSE),$J192*AA$2,0)</f>
        <v>13453.05643218469</v>
      </c>
      <c r="AB192" s="126">
        <f t="array" ref="AB192">IF(_xlfn.SWITCH(TRUE,COLUMN()-COLUMN($J$5)-$G192&lt;0,FALSE,MOD(COLUMN()-COLUMN($J$5)-$G192,$I192)=0,TRUE,FALSE),$J192*AB$2,0)</f>
        <v>0</v>
      </c>
      <c r="AC192" s="126">
        <f t="array" ref="AC192">IF(_xlfn.SWITCH(TRUE,COLUMN()-COLUMN($J$5)-$G192&lt;0,FALSE,MOD(COLUMN()-COLUMN($J$5)-$G192,$I192)=0,TRUE,FALSE),$J192*AC$2,0)</f>
        <v>0</v>
      </c>
      <c r="AD192" s="126">
        <f t="array" ref="AD192">IF(_xlfn.SWITCH(TRUE,COLUMN()-COLUMN($J$5)-$G192&lt;0,FALSE,MOD(COLUMN()-COLUMN($J$5)-$G192,$I192)=0,TRUE,FALSE),$J192*AD$2,0)</f>
        <v>14700.517995971881</v>
      </c>
      <c r="AE192" s="127">
        <f t="shared" si="16"/>
        <v>80113.105440533618</v>
      </c>
    </row>
    <row r="193" spans="1:31" s="128" customFormat="1" ht="39.950000000000003" customHeight="1" outlineLevel="2">
      <c r="A193" s="122" t="s">
        <v>905</v>
      </c>
      <c r="B193" s="141" t="s">
        <v>1012</v>
      </c>
      <c r="C193" s="252" t="s">
        <v>1013</v>
      </c>
      <c r="D193" s="252" t="s">
        <v>1107</v>
      </c>
      <c r="E193" s="252" t="s">
        <v>1014</v>
      </c>
      <c r="F193" s="125" t="s">
        <v>984</v>
      </c>
      <c r="G193" s="122">
        <f t="shared" si="15"/>
        <v>3</v>
      </c>
      <c r="H193" s="125">
        <v>2027</v>
      </c>
      <c r="I193" s="125">
        <v>15</v>
      </c>
      <c r="J193" s="415">
        <f>Costs!P198</f>
        <v>57375.000000000007</v>
      </c>
      <c r="K193" s="419">
        <f t="array" ref="K193">IF(_xlfn.SWITCH(TRUE,COLUMN()-COLUMN($J$5)-$G193&lt;0,FALSE,MOD(COLUMN()-COLUMN($J$5)-$G193,$I193)=0,TRUE,FALSE),$J193*K$2,0)</f>
        <v>0</v>
      </c>
      <c r="L193" s="126">
        <f t="array" ref="L193">IF(_xlfn.SWITCH(TRUE,COLUMN()-COLUMN($J$5)-$G193&lt;0,FALSE,MOD(COLUMN()-COLUMN($J$5)-$G193,$I193)=0,TRUE,FALSE),$J193*L$2,0)</f>
        <v>0</v>
      </c>
      <c r="M193" s="126">
        <f t="array" ref="M193">IF(_xlfn.SWITCH(TRUE,COLUMN()-COLUMN($J$5)-$G193&lt;0,FALSE,MOD(COLUMN()-COLUMN($J$5)-$G193,$I193)=0,TRUE,FALSE),$J193*M$2,0)</f>
        <v>62999.557312500008</v>
      </c>
      <c r="N193" s="126">
        <f t="array" ref="N193">IF(_xlfn.SWITCH(TRUE,COLUMN()-COLUMN($J$5)-$G193&lt;0,FALSE,MOD(COLUMN()-COLUMN($J$5)-$G193,$I193)=0,TRUE,FALSE),$J193*N$2,0)</f>
        <v>0</v>
      </c>
      <c r="O193" s="126">
        <f t="array" ref="O193">IF(_xlfn.SWITCH(TRUE,COLUMN()-COLUMN($J$5)-$G193&lt;0,FALSE,MOD(COLUMN()-COLUMN($J$5)-$G193,$I193)=0,TRUE,FALSE),$J193*O$2,0)</f>
        <v>0</v>
      </c>
      <c r="P193" s="126">
        <f t="array" ref="P193">IF(_xlfn.SWITCH(TRUE,COLUMN()-COLUMN($J$5)-$G193&lt;0,FALSE,MOD(COLUMN()-COLUMN($J$5)-$G193,$I193)=0,TRUE,FALSE),$J193*P$2,0)</f>
        <v>0</v>
      </c>
      <c r="Q193" s="126">
        <f t="array" ref="Q193">IF(_xlfn.SWITCH(TRUE,COLUMN()-COLUMN($J$5)-$G193&lt;0,FALSE,MOD(COLUMN()-COLUMN($J$5)-$G193,$I193)=0,TRUE,FALSE),$J193*Q$2,0)</f>
        <v>0</v>
      </c>
      <c r="R193" s="126">
        <f t="array" ref="R193">IF(_xlfn.SWITCH(TRUE,COLUMN()-COLUMN($J$5)-$G193&lt;0,FALSE,MOD(COLUMN()-COLUMN($J$5)-$G193,$I193)=0,TRUE,FALSE),$J193*R$2,0)</f>
        <v>0</v>
      </c>
      <c r="S193" s="126">
        <f t="array" ref="S193">IF(_xlfn.SWITCH(TRUE,COLUMN()-COLUMN($J$5)-$G193&lt;0,FALSE,MOD(COLUMN()-COLUMN($J$5)-$G193,$I193)=0,TRUE,FALSE),$J193*S$2,0)</f>
        <v>0</v>
      </c>
      <c r="T193" s="126">
        <f t="array" ref="T193">IF(_xlfn.SWITCH(TRUE,COLUMN()-COLUMN($J$5)-$G193&lt;0,FALSE,MOD(COLUMN()-COLUMN($J$5)-$G193,$I193)=0,TRUE,FALSE),$J193*T$2,0)</f>
        <v>0</v>
      </c>
      <c r="U193" s="126">
        <f t="array" ref="U193">IF(_xlfn.SWITCH(TRUE,COLUMN()-COLUMN($J$5)-$G193&lt;0,FALSE,MOD(COLUMN()-COLUMN($J$5)-$G193,$I193)=0,TRUE,FALSE),$J193*U$2,0)</f>
        <v>0</v>
      </c>
      <c r="V193" s="126">
        <f t="array" ref="V193">IF(_xlfn.SWITCH(TRUE,COLUMN()-COLUMN($J$5)-$G193&lt;0,FALSE,MOD(COLUMN()-COLUMN($J$5)-$G193,$I193)=0,TRUE,FALSE),$J193*V$2,0)</f>
        <v>0</v>
      </c>
      <c r="W193" s="126">
        <f t="array" ref="W193">IF(_xlfn.SWITCH(TRUE,COLUMN()-COLUMN($J$5)-$G193&lt;0,FALSE,MOD(COLUMN()-COLUMN($J$5)-$G193,$I193)=0,TRUE,FALSE),$J193*W$2,0)</f>
        <v>0</v>
      </c>
      <c r="X193" s="126">
        <f t="array" ref="X193">IF(_xlfn.SWITCH(TRUE,COLUMN()-COLUMN($J$5)-$G193&lt;0,FALSE,MOD(COLUMN()-COLUMN($J$5)-$G193,$I193)=0,TRUE,FALSE),$J193*X$2,0)</f>
        <v>0</v>
      </c>
      <c r="Y193" s="126">
        <f t="array" ref="Y193">IF(_xlfn.SWITCH(TRUE,COLUMN()-COLUMN($J$5)-$G193&lt;0,FALSE,MOD(COLUMN()-COLUMN($J$5)-$G193,$I193)=0,TRUE,FALSE),$J193*Y$2,0)</f>
        <v>0</v>
      </c>
      <c r="Z193" s="126">
        <f t="array" ref="Z193">IF(_xlfn.SWITCH(TRUE,COLUMN()-COLUMN($J$5)-$G193&lt;0,FALSE,MOD(COLUMN()-COLUMN($J$5)-$G193,$I193)=0,TRUE,FALSE),$J193*Z$2,0)</f>
        <v>0</v>
      </c>
      <c r="AA193" s="126">
        <f t="array" ref="AA193">IF(_xlfn.SWITCH(TRUE,COLUMN()-COLUMN($J$5)-$G193&lt;0,FALSE,MOD(COLUMN()-COLUMN($J$5)-$G193,$I193)=0,TRUE,FALSE),$J193*AA$2,0)</f>
        <v>0</v>
      </c>
      <c r="AB193" s="126">
        <f t="array" ref="AB193">IF(_xlfn.SWITCH(TRUE,COLUMN()-COLUMN($J$5)-$G193&lt;0,FALSE,MOD(COLUMN()-COLUMN($J$5)-$G193,$I193)=0,TRUE,FALSE),$J193*AB$2,0)</f>
        <v>98151.257553147472</v>
      </c>
      <c r="AC193" s="126">
        <f t="array" ref="AC193">IF(_xlfn.SWITCH(TRUE,COLUMN()-COLUMN($J$5)-$G193&lt;0,FALSE,MOD(COLUMN()-COLUMN($J$5)-$G193,$I193)=0,TRUE,FALSE),$J193*AC$2,0)</f>
        <v>0</v>
      </c>
      <c r="AD193" s="126">
        <f t="array" ref="AD193">IF(_xlfn.SWITCH(TRUE,COLUMN()-COLUMN($J$5)-$G193&lt;0,FALSE,MOD(COLUMN()-COLUMN($J$5)-$G193,$I193)=0,TRUE,FALSE),$J193*AD$2,0)</f>
        <v>0</v>
      </c>
      <c r="AE193" s="127">
        <f t="shared" si="16"/>
        <v>161150.81486564747</v>
      </c>
    </row>
    <row r="194" spans="1:31" s="128" customFormat="1" ht="38.1" customHeight="1" outlineLevel="2">
      <c r="A194" s="122" t="s">
        <v>905</v>
      </c>
      <c r="B194" s="141" t="s">
        <v>1012</v>
      </c>
      <c r="C194" s="252" t="s">
        <v>1015</v>
      </c>
      <c r="D194" s="252" t="s">
        <v>1107</v>
      </c>
      <c r="E194" s="252" t="s">
        <v>1014</v>
      </c>
      <c r="F194" s="125" t="s">
        <v>984</v>
      </c>
      <c r="G194" s="122">
        <f t="shared" si="15"/>
        <v>4</v>
      </c>
      <c r="H194" s="125">
        <v>2028</v>
      </c>
      <c r="I194" s="125">
        <v>10</v>
      </c>
      <c r="J194" s="415">
        <f>Costs!P199</f>
        <v>114750.00000000001</v>
      </c>
      <c r="K194" s="419">
        <f t="array" ref="K194">IF(_xlfn.SWITCH(TRUE,COLUMN()-COLUMN($J$5)-$G194&lt;0,FALSE,MOD(COLUMN()-COLUMN($J$5)-$G194,$I194)=0,TRUE,FALSE),$J194*K$2,0)</f>
        <v>0</v>
      </c>
      <c r="L194" s="126">
        <f t="array" ref="L194">IF(_xlfn.SWITCH(TRUE,COLUMN()-COLUMN($J$5)-$G194&lt;0,FALSE,MOD(COLUMN()-COLUMN($J$5)-$G194,$I194)=0,TRUE,FALSE),$J194*L$2,0)</f>
        <v>0</v>
      </c>
      <c r="M194" s="126">
        <f t="array" ref="M194">IF(_xlfn.SWITCH(TRUE,COLUMN()-COLUMN($J$5)-$G194&lt;0,FALSE,MOD(COLUMN()-COLUMN($J$5)-$G194,$I194)=0,TRUE,FALSE),$J194*M$2,0)</f>
        <v>0</v>
      </c>
      <c r="N194" s="126">
        <f t="array" ref="N194">IF(_xlfn.SWITCH(TRUE,COLUMN()-COLUMN($J$5)-$G194&lt;0,FALSE,MOD(COLUMN()-COLUMN($J$5)-$G194,$I194)=0,TRUE,FALSE),$J194*N$2,0)</f>
        <v>129779.08806375002</v>
      </c>
      <c r="O194" s="126">
        <f t="array" ref="O194">IF(_xlfn.SWITCH(TRUE,COLUMN()-COLUMN($J$5)-$G194&lt;0,FALSE,MOD(COLUMN()-COLUMN($J$5)-$G194,$I194)=0,TRUE,FALSE),$J194*O$2,0)</f>
        <v>0</v>
      </c>
      <c r="P194" s="126">
        <f t="array" ref="P194">IF(_xlfn.SWITCH(TRUE,COLUMN()-COLUMN($J$5)-$G194&lt;0,FALSE,MOD(COLUMN()-COLUMN($J$5)-$G194,$I194)=0,TRUE,FALSE),$J194*P$2,0)</f>
        <v>0</v>
      </c>
      <c r="Q194" s="126">
        <f t="array" ref="Q194">IF(_xlfn.SWITCH(TRUE,COLUMN()-COLUMN($J$5)-$G194&lt;0,FALSE,MOD(COLUMN()-COLUMN($J$5)-$G194,$I194)=0,TRUE,FALSE),$J194*Q$2,0)</f>
        <v>0</v>
      </c>
      <c r="R194" s="126">
        <f t="array" ref="R194">IF(_xlfn.SWITCH(TRUE,COLUMN()-COLUMN($J$5)-$G194&lt;0,FALSE,MOD(COLUMN()-COLUMN($J$5)-$G194,$I194)=0,TRUE,FALSE),$J194*R$2,0)</f>
        <v>0</v>
      </c>
      <c r="S194" s="126">
        <f t="array" ref="S194">IF(_xlfn.SWITCH(TRUE,COLUMN()-COLUMN($J$5)-$G194&lt;0,FALSE,MOD(COLUMN()-COLUMN($J$5)-$G194,$I194)=0,TRUE,FALSE),$J194*S$2,0)</f>
        <v>0</v>
      </c>
      <c r="T194" s="126">
        <f t="array" ref="T194">IF(_xlfn.SWITCH(TRUE,COLUMN()-COLUMN($J$5)-$G194&lt;0,FALSE,MOD(COLUMN()-COLUMN($J$5)-$G194,$I194)=0,TRUE,FALSE),$J194*T$2,0)</f>
        <v>0</v>
      </c>
      <c r="U194" s="126">
        <f t="array" ref="U194">IF(_xlfn.SWITCH(TRUE,COLUMN()-COLUMN($J$5)-$G194&lt;0,FALSE,MOD(COLUMN()-COLUMN($J$5)-$G194,$I194)=0,TRUE,FALSE),$J194*U$2,0)</f>
        <v>0</v>
      </c>
      <c r="V194" s="126">
        <f t="array" ref="V194">IF(_xlfn.SWITCH(TRUE,COLUMN()-COLUMN($J$5)-$G194&lt;0,FALSE,MOD(COLUMN()-COLUMN($J$5)-$G194,$I194)=0,TRUE,FALSE),$J194*V$2,0)</f>
        <v>0</v>
      </c>
      <c r="W194" s="126">
        <f t="array" ref="W194">IF(_xlfn.SWITCH(TRUE,COLUMN()-COLUMN($J$5)-$G194&lt;0,FALSE,MOD(COLUMN()-COLUMN($J$5)-$G194,$I194)=0,TRUE,FALSE),$J194*W$2,0)</f>
        <v>0</v>
      </c>
      <c r="X194" s="126">
        <f t="array" ref="X194">IF(_xlfn.SWITCH(TRUE,COLUMN()-COLUMN($J$5)-$G194&lt;0,FALSE,MOD(COLUMN()-COLUMN($J$5)-$G194,$I194)=0,TRUE,FALSE),$J194*X$2,0)</f>
        <v>174412.24214521691</v>
      </c>
      <c r="Y194" s="126">
        <f t="array" ref="Y194">IF(_xlfn.SWITCH(TRUE,COLUMN()-COLUMN($J$5)-$G194&lt;0,FALSE,MOD(COLUMN()-COLUMN($J$5)-$G194,$I194)=0,TRUE,FALSE),$J194*Y$2,0)</f>
        <v>0</v>
      </c>
      <c r="Z194" s="126">
        <f t="array" ref="Z194">IF(_xlfn.SWITCH(TRUE,COLUMN()-COLUMN($J$5)-$G194&lt;0,FALSE,MOD(COLUMN()-COLUMN($J$5)-$G194,$I194)=0,TRUE,FALSE),$J194*Z$2,0)</f>
        <v>0</v>
      </c>
      <c r="AA194" s="126">
        <f t="array" ref="AA194">IF(_xlfn.SWITCH(TRUE,COLUMN()-COLUMN($J$5)-$G194&lt;0,FALSE,MOD(COLUMN()-COLUMN($J$5)-$G194,$I194)=0,TRUE,FALSE),$J194*AA$2,0)</f>
        <v>0</v>
      </c>
      <c r="AB194" s="126">
        <f t="array" ref="AB194">IF(_xlfn.SWITCH(TRUE,COLUMN()-COLUMN($J$5)-$G194&lt;0,FALSE,MOD(COLUMN()-COLUMN($J$5)-$G194,$I194)=0,TRUE,FALSE),$J194*AB$2,0)</f>
        <v>0</v>
      </c>
      <c r="AC194" s="126">
        <f t="array" ref="AC194">IF(_xlfn.SWITCH(TRUE,COLUMN()-COLUMN($J$5)-$G194&lt;0,FALSE,MOD(COLUMN()-COLUMN($J$5)-$G194,$I194)=0,TRUE,FALSE),$J194*AC$2,0)</f>
        <v>0</v>
      </c>
      <c r="AD194" s="126">
        <f t="array" ref="AD194">IF(_xlfn.SWITCH(TRUE,COLUMN()-COLUMN($J$5)-$G194&lt;0,FALSE,MOD(COLUMN()-COLUMN($J$5)-$G194,$I194)=0,TRUE,FALSE),$J194*AD$2,0)</f>
        <v>0</v>
      </c>
      <c r="AE194" s="127">
        <f t="shared" si="16"/>
        <v>304191.33020896692</v>
      </c>
    </row>
    <row r="195" spans="1:31" s="128" customFormat="1" ht="36.950000000000003" customHeight="1" outlineLevel="2">
      <c r="A195" s="122" t="s">
        <v>905</v>
      </c>
      <c r="B195" s="141" t="s">
        <v>1016</v>
      </c>
      <c r="C195" s="252" t="s">
        <v>1017</v>
      </c>
      <c r="D195" s="252" t="s">
        <v>1107</v>
      </c>
      <c r="E195" s="252" t="s">
        <v>1014</v>
      </c>
      <c r="F195" s="125" t="s">
        <v>984</v>
      </c>
      <c r="G195" s="122">
        <f t="shared" si="15"/>
        <v>4</v>
      </c>
      <c r="H195" s="125">
        <v>2028</v>
      </c>
      <c r="I195" s="125">
        <v>10</v>
      </c>
      <c r="J195" s="415">
        <f>Costs!P200</f>
        <v>16200.000000000002</v>
      </c>
      <c r="K195" s="419">
        <f t="array" ref="K195">IF(_xlfn.SWITCH(TRUE,COLUMN()-COLUMN($J$5)-$G195&lt;0,FALSE,MOD(COLUMN()-COLUMN($J$5)-$G195,$I195)=0,TRUE,FALSE),$J195*K$2,0)</f>
        <v>0</v>
      </c>
      <c r="L195" s="126">
        <f t="array" ref="L195">IF(_xlfn.SWITCH(TRUE,COLUMN()-COLUMN($J$5)-$G195&lt;0,FALSE,MOD(COLUMN()-COLUMN($J$5)-$G195,$I195)=0,TRUE,FALSE),$J195*L$2,0)</f>
        <v>0</v>
      </c>
      <c r="M195" s="126">
        <f t="array" ref="M195">IF(_xlfn.SWITCH(TRUE,COLUMN()-COLUMN($J$5)-$G195&lt;0,FALSE,MOD(COLUMN()-COLUMN($J$5)-$G195,$I195)=0,TRUE,FALSE),$J195*M$2,0)</f>
        <v>0</v>
      </c>
      <c r="N195" s="126">
        <f t="array" ref="N195">IF(_xlfn.SWITCH(TRUE,COLUMN()-COLUMN($J$5)-$G195&lt;0,FALSE,MOD(COLUMN()-COLUMN($J$5)-$G195,$I195)=0,TRUE,FALSE),$J195*N$2,0)</f>
        <v>18321.753609000003</v>
      </c>
      <c r="O195" s="126">
        <f t="array" ref="O195">IF(_xlfn.SWITCH(TRUE,COLUMN()-COLUMN($J$5)-$G195&lt;0,FALSE,MOD(COLUMN()-COLUMN($J$5)-$G195,$I195)=0,TRUE,FALSE),$J195*O$2,0)</f>
        <v>0</v>
      </c>
      <c r="P195" s="126">
        <f t="array" ref="P195">IF(_xlfn.SWITCH(TRUE,COLUMN()-COLUMN($J$5)-$G195&lt;0,FALSE,MOD(COLUMN()-COLUMN($J$5)-$G195,$I195)=0,TRUE,FALSE),$J195*P$2,0)</f>
        <v>0</v>
      </c>
      <c r="Q195" s="126">
        <f t="array" ref="Q195">IF(_xlfn.SWITCH(TRUE,COLUMN()-COLUMN($J$5)-$G195&lt;0,FALSE,MOD(COLUMN()-COLUMN($J$5)-$G195,$I195)=0,TRUE,FALSE),$J195*Q$2,0)</f>
        <v>0</v>
      </c>
      <c r="R195" s="126">
        <f t="array" ref="R195">IF(_xlfn.SWITCH(TRUE,COLUMN()-COLUMN($J$5)-$G195&lt;0,FALSE,MOD(COLUMN()-COLUMN($J$5)-$G195,$I195)=0,TRUE,FALSE),$J195*R$2,0)</f>
        <v>0</v>
      </c>
      <c r="S195" s="126">
        <f t="array" ref="S195">IF(_xlfn.SWITCH(TRUE,COLUMN()-COLUMN($J$5)-$G195&lt;0,FALSE,MOD(COLUMN()-COLUMN($J$5)-$G195,$I195)=0,TRUE,FALSE),$J195*S$2,0)</f>
        <v>0</v>
      </c>
      <c r="T195" s="126">
        <f t="array" ref="T195">IF(_xlfn.SWITCH(TRUE,COLUMN()-COLUMN($J$5)-$G195&lt;0,FALSE,MOD(COLUMN()-COLUMN($J$5)-$G195,$I195)=0,TRUE,FALSE),$J195*T$2,0)</f>
        <v>0</v>
      </c>
      <c r="U195" s="126">
        <f t="array" ref="U195">IF(_xlfn.SWITCH(TRUE,COLUMN()-COLUMN($J$5)-$G195&lt;0,FALSE,MOD(COLUMN()-COLUMN($J$5)-$G195,$I195)=0,TRUE,FALSE),$J195*U$2,0)</f>
        <v>0</v>
      </c>
      <c r="V195" s="126">
        <f t="array" ref="V195">IF(_xlfn.SWITCH(TRUE,COLUMN()-COLUMN($J$5)-$G195&lt;0,FALSE,MOD(COLUMN()-COLUMN($J$5)-$G195,$I195)=0,TRUE,FALSE),$J195*V$2,0)</f>
        <v>0</v>
      </c>
      <c r="W195" s="126">
        <f t="array" ref="W195">IF(_xlfn.SWITCH(TRUE,COLUMN()-COLUMN($J$5)-$G195&lt;0,FALSE,MOD(COLUMN()-COLUMN($J$5)-$G195,$I195)=0,TRUE,FALSE),$J195*W$2,0)</f>
        <v>0</v>
      </c>
      <c r="X195" s="126">
        <f t="array" ref="X195">IF(_xlfn.SWITCH(TRUE,COLUMN()-COLUMN($J$5)-$G195&lt;0,FALSE,MOD(COLUMN()-COLUMN($J$5)-$G195,$I195)=0,TRUE,FALSE),$J195*X$2,0)</f>
        <v>24622.904773442388</v>
      </c>
      <c r="Y195" s="126">
        <f t="array" ref="Y195">IF(_xlfn.SWITCH(TRUE,COLUMN()-COLUMN($J$5)-$G195&lt;0,FALSE,MOD(COLUMN()-COLUMN($J$5)-$G195,$I195)=0,TRUE,FALSE),$J195*Y$2,0)</f>
        <v>0</v>
      </c>
      <c r="Z195" s="126">
        <f t="array" ref="Z195">IF(_xlfn.SWITCH(TRUE,COLUMN()-COLUMN($J$5)-$G195&lt;0,FALSE,MOD(COLUMN()-COLUMN($J$5)-$G195,$I195)=0,TRUE,FALSE),$J195*Z$2,0)</f>
        <v>0</v>
      </c>
      <c r="AA195" s="126">
        <f t="array" ref="AA195">IF(_xlfn.SWITCH(TRUE,COLUMN()-COLUMN($J$5)-$G195&lt;0,FALSE,MOD(COLUMN()-COLUMN($J$5)-$G195,$I195)=0,TRUE,FALSE),$J195*AA$2,0)</f>
        <v>0</v>
      </c>
      <c r="AB195" s="126">
        <f t="array" ref="AB195">IF(_xlfn.SWITCH(TRUE,COLUMN()-COLUMN($J$5)-$G195&lt;0,FALSE,MOD(COLUMN()-COLUMN($J$5)-$G195,$I195)=0,TRUE,FALSE),$J195*AB$2,0)</f>
        <v>0</v>
      </c>
      <c r="AC195" s="126">
        <f t="array" ref="AC195">IF(_xlfn.SWITCH(TRUE,COLUMN()-COLUMN($J$5)-$G195&lt;0,FALSE,MOD(COLUMN()-COLUMN($J$5)-$G195,$I195)=0,TRUE,FALSE),$J195*AC$2,0)</f>
        <v>0</v>
      </c>
      <c r="AD195" s="126">
        <f t="array" ref="AD195">IF(_xlfn.SWITCH(TRUE,COLUMN()-COLUMN($J$5)-$G195&lt;0,FALSE,MOD(COLUMN()-COLUMN($J$5)-$G195,$I195)=0,TRUE,FALSE),$J195*AD$2,0)</f>
        <v>0</v>
      </c>
      <c r="AE195" s="127">
        <f t="shared" si="16"/>
        <v>42944.658382442387</v>
      </c>
    </row>
    <row r="196" spans="1:31" s="128" customFormat="1" ht="27" customHeight="1" outlineLevel="2">
      <c r="A196" s="122" t="s">
        <v>905</v>
      </c>
      <c r="B196" s="141" t="s">
        <v>1018</v>
      </c>
      <c r="C196" s="252" t="s">
        <v>1013</v>
      </c>
      <c r="D196" s="252" t="s">
        <v>1107</v>
      </c>
      <c r="E196" s="252" t="s">
        <v>1014</v>
      </c>
      <c r="F196" s="125" t="s">
        <v>983</v>
      </c>
      <c r="G196" s="122">
        <f t="shared" si="15"/>
        <v>1</v>
      </c>
      <c r="H196" s="125">
        <v>2025</v>
      </c>
      <c r="I196" s="125">
        <v>5</v>
      </c>
      <c r="J196" s="415">
        <f>Costs!P201</f>
        <v>26352</v>
      </c>
      <c r="K196" s="419">
        <f t="array" ref="K196">IF(_xlfn.SWITCH(TRUE,COLUMN()-COLUMN($J$5)-$G196&lt;0,FALSE,MOD(COLUMN()-COLUMN($J$5)-$G196,$I196)=0,TRUE,FALSE),$J196*K$2,0)</f>
        <v>27274.32</v>
      </c>
      <c r="L196" s="126">
        <f t="array" ref="L196">IF(_xlfn.SWITCH(TRUE,COLUMN()-COLUMN($J$5)-$G196&lt;0,FALSE,MOD(COLUMN()-COLUMN($J$5)-$G196,$I196)=0,TRUE,FALSE),$J196*L$2,0)</f>
        <v>0</v>
      </c>
      <c r="M196" s="126">
        <f t="array" ref="M196">IF(_xlfn.SWITCH(TRUE,COLUMN()-COLUMN($J$5)-$G196&lt;0,FALSE,MOD(COLUMN()-COLUMN($J$5)-$G196,$I196)=0,TRUE,FALSE),$J196*M$2,0)</f>
        <v>0</v>
      </c>
      <c r="N196" s="126">
        <f t="array" ref="N196">IF(_xlfn.SWITCH(TRUE,COLUMN()-COLUMN($J$5)-$G196&lt;0,FALSE,MOD(COLUMN()-COLUMN($J$5)-$G196,$I196)=0,TRUE,FALSE),$J196*N$2,0)</f>
        <v>0</v>
      </c>
      <c r="O196" s="126">
        <f t="array" ref="O196">IF(_xlfn.SWITCH(TRUE,COLUMN()-COLUMN($J$5)-$G196&lt;0,FALSE,MOD(COLUMN()-COLUMN($J$5)-$G196,$I196)=0,TRUE,FALSE),$J196*O$2,0)</f>
        <v>0</v>
      </c>
      <c r="P196" s="126">
        <f t="array" ref="P196">IF(_xlfn.SWITCH(TRUE,COLUMN()-COLUMN($J$5)-$G196&lt;0,FALSE,MOD(COLUMN()-COLUMN($J$5)-$G196,$I196)=0,TRUE,FALSE),$J196*P$2,0)</f>
        <v>31618.412070161979</v>
      </c>
      <c r="Q196" s="126">
        <f t="array" ref="Q196">IF(_xlfn.SWITCH(TRUE,COLUMN()-COLUMN($J$5)-$G196&lt;0,FALSE,MOD(COLUMN()-COLUMN($J$5)-$G196,$I196)=0,TRUE,FALSE),$J196*Q$2,0)</f>
        <v>0</v>
      </c>
      <c r="R196" s="126">
        <f t="array" ref="R196">IF(_xlfn.SWITCH(TRUE,COLUMN()-COLUMN($J$5)-$G196&lt;0,FALSE,MOD(COLUMN()-COLUMN($J$5)-$G196,$I196)=0,TRUE,FALSE),$J196*R$2,0)</f>
        <v>0</v>
      </c>
      <c r="S196" s="126">
        <f t="array" ref="S196">IF(_xlfn.SWITCH(TRUE,COLUMN()-COLUMN($J$5)-$G196&lt;0,FALSE,MOD(COLUMN()-COLUMN($J$5)-$G196,$I196)=0,TRUE,FALSE),$J196*S$2,0)</f>
        <v>0</v>
      </c>
      <c r="T196" s="126">
        <f t="array" ref="T196">IF(_xlfn.SWITCH(TRUE,COLUMN()-COLUMN($J$5)-$G196&lt;0,FALSE,MOD(COLUMN()-COLUMN($J$5)-$G196,$I196)=0,TRUE,FALSE),$J196*T$2,0)</f>
        <v>0</v>
      </c>
      <c r="U196" s="126">
        <f t="array" ref="U196">IF(_xlfn.SWITCH(TRUE,COLUMN()-COLUMN($J$5)-$G196&lt;0,FALSE,MOD(COLUMN()-COLUMN($J$5)-$G196,$I196)=0,TRUE,FALSE),$J196*U$2,0)</f>
        <v>36654.405383472978</v>
      </c>
      <c r="V196" s="126">
        <f t="array" ref="V196">IF(_xlfn.SWITCH(TRUE,COLUMN()-COLUMN($J$5)-$G196&lt;0,FALSE,MOD(COLUMN()-COLUMN($J$5)-$G196,$I196)=0,TRUE,FALSE),$J196*V$2,0)</f>
        <v>0</v>
      </c>
      <c r="W196" s="126">
        <f t="array" ref="W196">IF(_xlfn.SWITCH(TRUE,COLUMN()-COLUMN($J$5)-$G196&lt;0,FALSE,MOD(COLUMN()-COLUMN($J$5)-$G196,$I196)=0,TRUE,FALSE),$J196*W$2,0)</f>
        <v>0</v>
      </c>
      <c r="X196" s="126">
        <f t="array" ref="X196">IF(_xlfn.SWITCH(TRUE,COLUMN()-COLUMN($J$5)-$G196&lt;0,FALSE,MOD(COLUMN()-COLUMN($J$5)-$G196,$I196)=0,TRUE,FALSE),$J196*X$2,0)</f>
        <v>0</v>
      </c>
      <c r="Y196" s="126">
        <f t="array" ref="Y196">IF(_xlfn.SWITCH(TRUE,COLUMN()-COLUMN($J$5)-$G196&lt;0,FALSE,MOD(COLUMN()-COLUMN($J$5)-$G196,$I196)=0,TRUE,FALSE),$J196*Y$2,0)</f>
        <v>0</v>
      </c>
      <c r="Z196" s="126">
        <f t="array" ref="Z196">IF(_xlfn.SWITCH(TRUE,COLUMN()-COLUMN($J$5)-$G196&lt;0,FALSE,MOD(COLUMN()-COLUMN($J$5)-$G196,$I196)=0,TRUE,FALSE),$J196*Z$2,0)</f>
        <v>42492.501869942578</v>
      </c>
      <c r="AA196" s="126">
        <f t="array" ref="AA196">IF(_xlfn.SWITCH(TRUE,COLUMN()-COLUMN($J$5)-$G196&lt;0,FALSE,MOD(COLUMN()-COLUMN($J$5)-$G196,$I196)=0,TRUE,FALSE),$J196*AA$2,0)</f>
        <v>0</v>
      </c>
      <c r="AB196" s="126">
        <f t="array" ref="AB196">IF(_xlfn.SWITCH(TRUE,COLUMN()-COLUMN($J$5)-$G196&lt;0,FALSE,MOD(COLUMN()-COLUMN($J$5)-$G196,$I196)=0,TRUE,FALSE),$J196*AB$2,0)</f>
        <v>0</v>
      </c>
      <c r="AC196" s="126">
        <f t="array" ref="AC196">IF(_xlfn.SWITCH(TRUE,COLUMN()-COLUMN($J$5)-$G196&lt;0,FALSE,MOD(COLUMN()-COLUMN($J$5)-$G196,$I196)=0,TRUE,FALSE),$J196*AC$2,0)</f>
        <v>0</v>
      </c>
      <c r="AD196" s="126">
        <f t="array" ref="AD196">IF(_xlfn.SWITCH(TRUE,COLUMN()-COLUMN($J$5)-$G196&lt;0,FALSE,MOD(COLUMN()-COLUMN($J$5)-$G196,$I196)=0,TRUE,FALSE),$J196*AD$2,0)</f>
        <v>0</v>
      </c>
      <c r="AE196" s="127">
        <f t="shared" si="16"/>
        <v>138039.63932357755</v>
      </c>
    </row>
    <row r="197" spans="1:31" s="128" customFormat="1" ht="27" customHeight="1" outlineLevel="2">
      <c r="A197" s="122" t="s">
        <v>905</v>
      </c>
      <c r="B197" s="141" t="s">
        <v>1018</v>
      </c>
      <c r="C197" s="252" t="s">
        <v>1019</v>
      </c>
      <c r="D197" s="252" t="s">
        <v>1107</v>
      </c>
      <c r="E197" s="252" t="s">
        <v>1014</v>
      </c>
      <c r="F197" s="125" t="s">
        <v>983</v>
      </c>
      <c r="G197" s="122">
        <f t="shared" si="15"/>
        <v>2</v>
      </c>
      <c r="H197" s="125">
        <v>2026</v>
      </c>
      <c r="I197" s="125">
        <v>5</v>
      </c>
      <c r="J197" s="415">
        <f>Costs!P202</f>
        <v>131760</v>
      </c>
      <c r="K197" s="419">
        <f t="array" ref="K197">IF(_xlfn.SWITCH(TRUE,COLUMN()-COLUMN($J$5)-$G197&lt;0,FALSE,MOD(COLUMN()-COLUMN($J$5)-$G197,$I197)=0,TRUE,FALSE),$J197*K$2,0)</f>
        <v>0</v>
      </c>
      <c r="L197" s="126">
        <f t="array" ref="L197">IF(_xlfn.SWITCH(TRUE,COLUMN()-COLUMN($J$5)-$G197&lt;0,FALSE,MOD(COLUMN()-COLUMN($J$5)-$G197,$I197)=0,TRUE,FALSE),$J197*L$2,0)</f>
        <v>140462.74799999999</v>
      </c>
      <c r="M197" s="126">
        <f t="array" ref="M197">IF(_xlfn.SWITCH(TRUE,COLUMN()-COLUMN($J$5)-$G197&lt;0,FALSE,MOD(COLUMN()-COLUMN($J$5)-$G197,$I197)=0,TRUE,FALSE),$J197*M$2,0)</f>
        <v>0</v>
      </c>
      <c r="N197" s="126">
        <f t="array" ref="N197">IF(_xlfn.SWITCH(TRUE,COLUMN()-COLUMN($J$5)-$G197&lt;0,FALSE,MOD(COLUMN()-COLUMN($J$5)-$G197,$I197)=0,TRUE,FALSE),$J197*N$2,0)</f>
        <v>0</v>
      </c>
      <c r="O197" s="126">
        <f t="array" ref="O197">IF(_xlfn.SWITCH(TRUE,COLUMN()-COLUMN($J$5)-$G197&lt;0,FALSE,MOD(COLUMN()-COLUMN($J$5)-$G197,$I197)=0,TRUE,FALSE),$J197*O$2,0)</f>
        <v>0</v>
      </c>
      <c r="P197" s="126">
        <f t="array" ref="P197">IF(_xlfn.SWITCH(TRUE,COLUMN()-COLUMN($J$5)-$G197&lt;0,FALSE,MOD(COLUMN()-COLUMN($J$5)-$G197,$I197)=0,TRUE,FALSE),$J197*P$2,0)</f>
        <v>0</v>
      </c>
      <c r="Q197" s="126">
        <f t="array" ref="Q197">IF(_xlfn.SWITCH(TRUE,COLUMN()-COLUMN($J$5)-$G197&lt;0,FALSE,MOD(COLUMN()-COLUMN($J$5)-$G197,$I197)=0,TRUE,FALSE),$J197*Q$2,0)</f>
        <v>162834.82216133422</v>
      </c>
      <c r="R197" s="126">
        <f t="array" ref="R197">IF(_xlfn.SWITCH(TRUE,COLUMN()-COLUMN($J$5)-$G197&lt;0,FALSE,MOD(COLUMN()-COLUMN($J$5)-$G197,$I197)=0,TRUE,FALSE),$J197*R$2,0)</f>
        <v>0</v>
      </c>
      <c r="S197" s="126">
        <f t="array" ref="S197">IF(_xlfn.SWITCH(TRUE,COLUMN()-COLUMN($J$5)-$G197&lt;0,FALSE,MOD(COLUMN()-COLUMN($J$5)-$G197,$I197)=0,TRUE,FALSE),$J197*S$2,0)</f>
        <v>0</v>
      </c>
      <c r="T197" s="126">
        <f t="array" ref="T197">IF(_xlfn.SWITCH(TRUE,COLUMN()-COLUMN($J$5)-$G197&lt;0,FALSE,MOD(COLUMN()-COLUMN($J$5)-$G197,$I197)=0,TRUE,FALSE),$J197*T$2,0)</f>
        <v>0</v>
      </c>
      <c r="U197" s="126">
        <f t="array" ref="U197">IF(_xlfn.SWITCH(TRUE,COLUMN()-COLUMN($J$5)-$G197&lt;0,FALSE,MOD(COLUMN()-COLUMN($J$5)-$G197,$I197)=0,TRUE,FALSE),$J197*U$2,0)</f>
        <v>0</v>
      </c>
      <c r="V197" s="126">
        <f t="array" ref="V197">IF(_xlfn.SWITCH(TRUE,COLUMN()-COLUMN($J$5)-$G197&lt;0,FALSE,MOD(COLUMN()-COLUMN($J$5)-$G197,$I197)=0,TRUE,FALSE),$J197*V$2,0)</f>
        <v>188770.18772488585</v>
      </c>
      <c r="W197" s="126">
        <f t="array" ref="W197">IF(_xlfn.SWITCH(TRUE,COLUMN()-COLUMN($J$5)-$G197&lt;0,FALSE,MOD(COLUMN()-COLUMN($J$5)-$G197,$I197)=0,TRUE,FALSE),$J197*W$2,0)</f>
        <v>0</v>
      </c>
      <c r="X197" s="126">
        <f t="array" ref="X197">IF(_xlfn.SWITCH(TRUE,COLUMN()-COLUMN($J$5)-$G197&lt;0,FALSE,MOD(COLUMN()-COLUMN($J$5)-$G197,$I197)=0,TRUE,FALSE),$J197*X$2,0)</f>
        <v>0</v>
      </c>
      <c r="Y197" s="126">
        <f t="array" ref="Y197">IF(_xlfn.SWITCH(TRUE,COLUMN()-COLUMN($J$5)-$G197&lt;0,FALSE,MOD(COLUMN()-COLUMN($J$5)-$G197,$I197)=0,TRUE,FALSE),$J197*Y$2,0)</f>
        <v>0</v>
      </c>
      <c r="Z197" s="126">
        <f t="array" ref="Z197">IF(_xlfn.SWITCH(TRUE,COLUMN()-COLUMN($J$5)-$G197&lt;0,FALSE,MOD(COLUMN()-COLUMN($J$5)-$G197,$I197)=0,TRUE,FALSE),$J197*Z$2,0)</f>
        <v>0</v>
      </c>
      <c r="AA197" s="126">
        <f t="array" ref="AA197">IF(_xlfn.SWITCH(TRUE,COLUMN()-COLUMN($J$5)-$G197&lt;0,FALSE,MOD(COLUMN()-COLUMN($J$5)-$G197,$I197)=0,TRUE,FALSE),$J197*AA$2,0)</f>
        <v>218836.38463020427</v>
      </c>
      <c r="AB197" s="126">
        <f t="array" ref="AB197">IF(_xlfn.SWITCH(TRUE,COLUMN()-COLUMN($J$5)-$G197&lt;0,FALSE,MOD(COLUMN()-COLUMN($J$5)-$G197,$I197)=0,TRUE,FALSE),$J197*AB$2,0)</f>
        <v>0</v>
      </c>
      <c r="AC197" s="126">
        <f t="array" ref="AC197">IF(_xlfn.SWITCH(TRUE,COLUMN()-COLUMN($J$5)-$G197&lt;0,FALSE,MOD(COLUMN()-COLUMN($J$5)-$G197,$I197)=0,TRUE,FALSE),$J197*AC$2,0)</f>
        <v>0</v>
      </c>
      <c r="AD197" s="126">
        <f t="array" ref="AD197">IF(_xlfn.SWITCH(TRUE,COLUMN()-COLUMN($J$5)-$G197&lt;0,FALSE,MOD(COLUMN()-COLUMN($J$5)-$G197,$I197)=0,TRUE,FALSE),$J197*AD$2,0)</f>
        <v>0</v>
      </c>
      <c r="AE197" s="127">
        <f t="shared" si="16"/>
        <v>710904.14251642441</v>
      </c>
    </row>
    <row r="198" spans="1:31" s="128" customFormat="1" ht="27" customHeight="1" outlineLevel="2">
      <c r="A198" s="122" t="s">
        <v>905</v>
      </c>
      <c r="B198" s="141" t="s">
        <v>1020</v>
      </c>
      <c r="C198" s="252" t="s">
        <v>1008</v>
      </c>
      <c r="D198" s="252" t="s">
        <v>1107</v>
      </c>
      <c r="E198" s="252" t="s">
        <v>1014</v>
      </c>
      <c r="F198" s="125" t="s">
        <v>983</v>
      </c>
      <c r="G198" s="122">
        <f t="shared" si="15"/>
        <v>2</v>
      </c>
      <c r="H198" s="125">
        <v>2026</v>
      </c>
      <c r="I198" s="125">
        <v>10</v>
      </c>
      <c r="J198" s="415">
        <f>Costs!P203</f>
        <v>16200.000000000002</v>
      </c>
      <c r="K198" s="419">
        <f t="array" ref="K198">IF(_xlfn.SWITCH(TRUE,COLUMN()-COLUMN($J$5)-$G198&lt;0,FALSE,MOD(COLUMN()-COLUMN($J$5)-$G198,$I198)=0,TRUE,FALSE),$J198*K$2,0)</f>
        <v>0</v>
      </c>
      <c r="L198" s="126">
        <f t="array" ref="L198">IF(_xlfn.SWITCH(TRUE,COLUMN()-COLUMN($J$5)-$G198&lt;0,FALSE,MOD(COLUMN()-COLUMN($J$5)-$G198,$I198)=0,TRUE,FALSE),$J198*L$2,0)</f>
        <v>17270.010000000002</v>
      </c>
      <c r="M198" s="126">
        <f t="array" ref="M198">IF(_xlfn.SWITCH(TRUE,COLUMN()-COLUMN($J$5)-$G198&lt;0,FALSE,MOD(COLUMN()-COLUMN($J$5)-$G198,$I198)=0,TRUE,FALSE),$J198*M$2,0)</f>
        <v>0</v>
      </c>
      <c r="N198" s="126">
        <f t="array" ref="N198">IF(_xlfn.SWITCH(TRUE,COLUMN()-COLUMN($J$5)-$G198&lt;0,FALSE,MOD(COLUMN()-COLUMN($J$5)-$G198,$I198)=0,TRUE,FALSE),$J198*N$2,0)</f>
        <v>0</v>
      </c>
      <c r="O198" s="126">
        <f t="array" ref="O198">IF(_xlfn.SWITCH(TRUE,COLUMN()-COLUMN($J$5)-$G198&lt;0,FALSE,MOD(COLUMN()-COLUMN($J$5)-$G198,$I198)=0,TRUE,FALSE),$J198*O$2,0)</f>
        <v>0</v>
      </c>
      <c r="P198" s="126">
        <f t="array" ref="P198">IF(_xlfn.SWITCH(TRUE,COLUMN()-COLUMN($J$5)-$G198&lt;0,FALSE,MOD(COLUMN()-COLUMN($J$5)-$G198,$I198)=0,TRUE,FALSE),$J198*P$2,0)</f>
        <v>0</v>
      </c>
      <c r="Q198" s="126">
        <f t="array" ref="Q198">IF(_xlfn.SWITCH(TRUE,COLUMN()-COLUMN($J$5)-$G198&lt;0,FALSE,MOD(COLUMN()-COLUMN($J$5)-$G198,$I198)=0,TRUE,FALSE),$J198*Q$2,0)</f>
        <v>0</v>
      </c>
      <c r="R198" s="126">
        <f t="array" ref="R198">IF(_xlfn.SWITCH(TRUE,COLUMN()-COLUMN($J$5)-$G198&lt;0,FALSE,MOD(COLUMN()-COLUMN($J$5)-$G198,$I198)=0,TRUE,FALSE),$J198*R$2,0)</f>
        <v>0</v>
      </c>
      <c r="S198" s="126">
        <f t="array" ref="S198">IF(_xlfn.SWITCH(TRUE,COLUMN()-COLUMN($J$5)-$G198&lt;0,FALSE,MOD(COLUMN()-COLUMN($J$5)-$G198,$I198)=0,TRUE,FALSE),$J198*S$2,0)</f>
        <v>0</v>
      </c>
      <c r="T198" s="126">
        <f t="array" ref="T198">IF(_xlfn.SWITCH(TRUE,COLUMN()-COLUMN($J$5)-$G198&lt;0,FALSE,MOD(COLUMN()-COLUMN($J$5)-$G198,$I198)=0,TRUE,FALSE),$J198*T$2,0)</f>
        <v>0</v>
      </c>
      <c r="U198" s="126">
        <f t="array" ref="U198">IF(_xlfn.SWITCH(TRUE,COLUMN()-COLUMN($J$5)-$G198&lt;0,FALSE,MOD(COLUMN()-COLUMN($J$5)-$G198,$I198)=0,TRUE,FALSE),$J198*U$2,0)</f>
        <v>0</v>
      </c>
      <c r="V198" s="126">
        <f t="array" ref="V198">IF(_xlfn.SWITCH(TRUE,COLUMN()-COLUMN($J$5)-$G198&lt;0,FALSE,MOD(COLUMN()-COLUMN($J$5)-$G198,$I198)=0,TRUE,FALSE),$J198*V$2,0)</f>
        <v>23209.449310436787</v>
      </c>
      <c r="W198" s="126">
        <f t="array" ref="W198">IF(_xlfn.SWITCH(TRUE,COLUMN()-COLUMN($J$5)-$G198&lt;0,FALSE,MOD(COLUMN()-COLUMN($J$5)-$G198,$I198)=0,TRUE,FALSE),$J198*W$2,0)</f>
        <v>0</v>
      </c>
      <c r="X198" s="126">
        <f t="array" ref="X198">IF(_xlfn.SWITCH(TRUE,COLUMN()-COLUMN($J$5)-$G198&lt;0,FALSE,MOD(COLUMN()-COLUMN($J$5)-$G198,$I198)=0,TRUE,FALSE),$J198*X$2,0)</f>
        <v>0</v>
      </c>
      <c r="Y198" s="126">
        <f t="array" ref="Y198">IF(_xlfn.SWITCH(TRUE,COLUMN()-COLUMN($J$5)-$G198&lt;0,FALSE,MOD(COLUMN()-COLUMN($J$5)-$G198,$I198)=0,TRUE,FALSE),$J198*Y$2,0)</f>
        <v>0</v>
      </c>
      <c r="Z198" s="126">
        <f t="array" ref="Z198">IF(_xlfn.SWITCH(TRUE,COLUMN()-COLUMN($J$5)-$G198&lt;0,FALSE,MOD(COLUMN()-COLUMN($J$5)-$G198,$I198)=0,TRUE,FALSE),$J198*Z$2,0)</f>
        <v>0</v>
      </c>
      <c r="AA198" s="126">
        <f t="array" ref="AA198">IF(_xlfn.SWITCH(TRUE,COLUMN()-COLUMN($J$5)-$G198&lt;0,FALSE,MOD(COLUMN()-COLUMN($J$5)-$G198,$I198)=0,TRUE,FALSE),$J198*AA$2,0)</f>
        <v>0</v>
      </c>
      <c r="AB198" s="126">
        <f t="array" ref="AB198">IF(_xlfn.SWITCH(TRUE,COLUMN()-COLUMN($J$5)-$G198&lt;0,FALSE,MOD(COLUMN()-COLUMN($J$5)-$G198,$I198)=0,TRUE,FALSE),$J198*AB$2,0)</f>
        <v>0</v>
      </c>
      <c r="AC198" s="126">
        <f t="array" ref="AC198">IF(_xlfn.SWITCH(TRUE,COLUMN()-COLUMN($J$5)-$G198&lt;0,FALSE,MOD(COLUMN()-COLUMN($J$5)-$G198,$I198)=0,TRUE,FALSE),$J198*AC$2,0)</f>
        <v>0</v>
      </c>
      <c r="AD198" s="126">
        <f t="array" ref="AD198">IF(_xlfn.SWITCH(TRUE,COLUMN()-COLUMN($J$5)-$G198&lt;0,FALSE,MOD(COLUMN()-COLUMN($J$5)-$G198,$I198)=0,TRUE,FALSE),$J198*AD$2,0)</f>
        <v>0</v>
      </c>
      <c r="AE198" s="127">
        <f t="shared" si="16"/>
        <v>40479.459310436789</v>
      </c>
    </row>
    <row r="199" spans="1:31" s="128" customFormat="1" ht="32.1" customHeight="1" outlineLevel="2">
      <c r="A199" s="122" t="s">
        <v>905</v>
      </c>
      <c r="B199" s="141" t="s">
        <v>1021</v>
      </c>
      <c r="C199" s="252" t="s">
        <v>1008</v>
      </c>
      <c r="D199" s="252" t="s">
        <v>1107</v>
      </c>
      <c r="E199" s="252" t="s">
        <v>1022</v>
      </c>
      <c r="F199" s="125" t="s">
        <v>983</v>
      </c>
      <c r="G199" s="122">
        <f t="shared" si="15"/>
        <v>1</v>
      </c>
      <c r="H199" s="125">
        <v>2025</v>
      </c>
      <c r="I199" s="125">
        <v>20</v>
      </c>
      <c r="J199" s="415">
        <f>Costs!P204</f>
        <v>21600</v>
      </c>
      <c r="K199" s="419">
        <f t="array" ref="K199">IF(_xlfn.SWITCH(TRUE,COLUMN()-COLUMN($J$5)-$G199&lt;0,FALSE,MOD(COLUMN()-COLUMN($J$5)-$G199,$I199)=0,TRUE,FALSE),$J199*K$2,0)</f>
        <v>22356</v>
      </c>
      <c r="L199" s="126">
        <f t="array" ref="L199">IF(_xlfn.SWITCH(TRUE,COLUMN()-COLUMN($J$5)-$G199&lt;0,FALSE,MOD(COLUMN()-COLUMN($J$5)-$G199,$I199)=0,TRUE,FALSE),$J199*L$2,0)</f>
        <v>0</v>
      </c>
      <c r="M199" s="126">
        <f t="array" ref="M199">IF(_xlfn.SWITCH(TRUE,COLUMN()-COLUMN($J$5)-$G199&lt;0,FALSE,MOD(COLUMN()-COLUMN($J$5)-$G199,$I199)=0,TRUE,FALSE),$J199*M$2,0)</f>
        <v>0</v>
      </c>
      <c r="N199" s="126">
        <f t="array" ref="N199">IF(_xlfn.SWITCH(TRUE,COLUMN()-COLUMN($J$5)-$G199&lt;0,FALSE,MOD(COLUMN()-COLUMN($J$5)-$G199,$I199)=0,TRUE,FALSE),$J199*N$2,0)</f>
        <v>0</v>
      </c>
      <c r="O199" s="126">
        <f t="array" ref="O199">IF(_xlfn.SWITCH(TRUE,COLUMN()-COLUMN($J$5)-$G199&lt;0,FALSE,MOD(COLUMN()-COLUMN($J$5)-$G199,$I199)=0,TRUE,FALSE),$J199*O$2,0)</f>
        <v>0</v>
      </c>
      <c r="P199" s="126">
        <f t="array" ref="P199">IF(_xlfn.SWITCH(TRUE,COLUMN()-COLUMN($J$5)-$G199&lt;0,FALSE,MOD(COLUMN()-COLUMN($J$5)-$G199,$I199)=0,TRUE,FALSE),$J199*P$2,0)</f>
        <v>0</v>
      </c>
      <c r="Q199" s="126">
        <f t="array" ref="Q199">IF(_xlfn.SWITCH(TRUE,COLUMN()-COLUMN($J$5)-$G199&lt;0,FALSE,MOD(COLUMN()-COLUMN($J$5)-$G199,$I199)=0,TRUE,FALSE),$J199*Q$2,0)</f>
        <v>0</v>
      </c>
      <c r="R199" s="126">
        <f t="array" ref="R199">IF(_xlfn.SWITCH(TRUE,COLUMN()-COLUMN($J$5)-$G199&lt;0,FALSE,MOD(COLUMN()-COLUMN($J$5)-$G199,$I199)=0,TRUE,FALSE),$J199*R$2,0)</f>
        <v>0</v>
      </c>
      <c r="S199" s="126">
        <f t="array" ref="S199">IF(_xlfn.SWITCH(TRUE,COLUMN()-COLUMN($J$5)-$G199&lt;0,FALSE,MOD(COLUMN()-COLUMN($J$5)-$G199,$I199)=0,TRUE,FALSE),$J199*S$2,0)</f>
        <v>0</v>
      </c>
      <c r="T199" s="126">
        <f t="array" ref="T199">IF(_xlfn.SWITCH(TRUE,COLUMN()-COLUMN($J$5)-$G199&lt;0,FALSE,MOD(COLUMN()-COLUMN($J$5)-$G199,$I199)=0,TRUE,FALSE),$J199*T$2,0)</f>
        <v>0</v>
      </c>
      <c r="U199" s="126">
        <f t="array" ref="U199">IF(_xlfn.SWITCH(TRUE,COLUMN()-COLUMN($J$5)-$G199&lt;0,FALSE,MOD(COLUMN()-COLUMN($J$5)-$G199,$I199)=0,TRUE,FALSE),$J199*U$2,0)</f>
        <v>0</v>
      </c>
      <c r="V199" s="126">
        <f t="array" ref="V199">IF(_xlfn.SWITCH(TRUE,COLUMN()-COLUMN($J$5)-$G199&lt;0,FALSE,MOD(COLUMN()-COLUMN($J$5)-$G199,$I199)=0,TRUE,FALSE),$J199*V$2,0)</f>
        <v>0</v>
      </c>
      <c r="W199" s="126">
        <f t="array" ref="W199">IF(_xlfn.SWITCH(TRUE,COLUMN()-COLUMN($J$5)-$G199&lt;0,FALSE,MOD(COLUMN()-COLUMN($J$5)-$G199,$I199)=0,TRUE,FALSE),$J199*W$2,0)</f>
        <v>0</v>
      </c>
      <c r="X199" s="126">
        <f t="array" ref="X199">IF(_xlfn.SWITCH(TRUE,COLUMN()-COLUMN($J$5)-$G199&lt;0,FALSE,MOD(COLUMN()-COLUMN($J$5)-$G199,$I199)=0,TRUE,FALSE),$J199*X$2,0)</f>
        <v>0</v>
      </c>
      <c r="Y199" s="126">
        <f t="array" ref="Y199">IF(_xlfn.SWITCH(TRUE,COLUMN()-COLUMN($J$5)-$G199&lt;0,FALSE,MOD(COLUMN()-COLUMN($J$5)-$G199,$I199)=0,TRUE,FALSE),$J199*Y$2,0)</f>
        <v>0</v>
      </c>
      <c r="Z199" s="126">
        <f t="array" ref="Z199">IF(_xlfn.SWITCH(TRUE,COLUMN()-COLUMN($J$5)-$G199&lt;0,FALSE,MOD(COLUMN()-COLUMN($J$5)-$G199,$I199)=0,TRUE,FALSE),$J199*Z$2,0)</f>
        <v>0</v>
      </c>
      <c r="AA199" s="126">
        <f t="array" ref="AA199">IF(_xlfn.SWITCH(TRUE,COLUMN()-COLUMN($J$5)-$G199&lt;0,FALSE,MOD(COLUMN()-COLUMN($J$5)-$G199,$I199)=0,TRUE,FALSE),$J199*AA$2,0)</f>
        <v>0</v>
      </c>
      <c r="AB199" s="126">
        <f t="array" ref="AB199">IF(_xlfn.SWITCH(TRUE,COLUMN()-COLUMN($J$5)-$G199&lt;0,FALSE,MOD(COLUMN()-COLUMN($J$5)-$G199,$I199)=0,TRUE,FALSE),$J199*AB$2,0)</f>
        <v>0</v>
      </c>
      <c r="AC199" s="126">
        <f t="array" ref="AC199">IF(_xlfn.SWITCH(TRUE,COLUMN()-COLUMN($J$5)-$G199&lt;0,FALSE,MOD(COLUMN()-COLUMN($J$5)-$G199,$I199)=0,TRUE,FALSE),$J199*AC$2,0)</f>
        <v>0</v>
      </c>
      <c r="AD199" s="126">
        <f t="array" ref="AD199">IF(_xlfn.SWITCH(TRUE,COLUMN()-COLUMN($J$5)-$G199&lt;0,FALSE,MOD(COLUMN()-COLUMN($J$5)-$G199,$I199)=0,TRUE,FALSE),$J199*AD$2,0)</f>
        <v>0</v>
      </c>
      <c r="AE199" s="127">
        <f t="shared" si="16"/>
        <v>22356</v>
      </c>
    </row>
    <row r="200" spans="1:31" s="128" customFormat="1" ht="27" customHeight="1" outlineLevel="2">
      <c r="A200" s="122" t="s">
        <v>905</v>
      </c>
      <c r="B200" s="141" t="s">
        <v>1023</v>
      </c>
      <c r="C200" s="252" t="s">
        <v>1017</v>
      </c>
      <c r="D200" s="252" t="s">
        <v>1107</v>
      </c>
      <c r="E200" s="252" t="s">
        <v>1022</v>
      </c>
      <c r="F200" s="125" t="s">
        <v>983</v>
      </c>
      <c r="G200" s="122">
        <f t="shared" si="14"/>
        <v>2</v>
      </c>
      <c r="H200" s="125">
        <v>2026</v>
      </c>
      <c r="I200" s="125">
        <v>5</v>
      </c>
      <c r="J200" s="415">
        <f>Costs!P205</f>
        <v>2430</v>
      </c>
      <c r="K200" s="419">
        <f t="array" ref="K200">IF(_xlfn.SWITCH(TRUE,COLUMN()-COLUMN($J$5)-$G200&lt;0,FALSE,MOD(COLUMN()-COLUMN($J$5)-$G200,$I200)=0,TRUE,FALSE),$J200*K$2,0)</f>
        <v>0</v>
      </c>
      <c r="L200" s="126">
        <f t="array" ref="L200">IF(_xlfn.SWITCH(TRUE,COLUMN()-COLUMN($J$5)-$G200&lt;0,FALSE,MOD(COLUMN()-COLUMN($J$5)-$G200,$I200)=0,TRUE,FALSE),$J200*L$2,0)</f>
        <v>2590.5014999999999</v>
      </c>
      <c r="M200" s="126">
        <f t="array" ref="M200">IF(_xlfn.SWITCH(TRUE,COLUMN()-COLUMN($J$5)-$G200&lt;0,FALSE,MOD(COLUMN()-COLUMN($J$5)-$G200,$I200)=0,TRUE,FALSE),$J200*M$2,0)</f>
        <v>0</v>
      </c>
      <c r="N200" s="126">
        <f t="array" ref="N200">IF(_xlfn.SWITCH(TRUE,COLUMN()-COLUMN($J$5)-$G200&lt;0,FALSE,MOD(COLUMN()-COLUMN($J$5)-$G200,$I200)=0,TRUE,FALSE),$J200*N$2,0)</f>
        <v>0</v>
      </c>
      <c r="O200" s="126">
        <f t="array" ref="O200">IF(_xlfn.SWITCH(TRUE,COLUMN()-COLUMN($J$5)-$G200&lt;0,FALSE,MOD(COLUMN()-COLUMN($J$5)-$G200,$I200)=0,TRUE,FALSE),$J200*O$2,0)</f>
        <v>0</v>
      </c>
      <c r="P200" s="126">
        <f t="array" ref="P200">IF(_xlfn.SWITCH(TRUE,COLUMN()-COLUMN($J$5)-$G200&lt;0,FALSE,MOD(COLUMN()-COLUMN($J$5)-$G200,$I200)=0,TRUE,FALSE),$J200*P$2,0)</f>
        <v>0</v>
      </c>
      <c r="Q200" s="126">
        <f t="array" ref="Q200">IF(_xlfn.SWITCH(TRUE,COLUMN()-COLUMN($J$5)-$G200&lt;0,FALSE,MOD(COLUMN()-COLUMN($J$5)-$G200,$I200)=0,TRUE,FALSE),$J200*Q$2,0)</f>
        <v>3003.1012283852624</v>
      </c>
      <c r="R200" s="126">
        <f t="array" ref="R200">IF(_xlfn.SWITCH(TRUE,COLUMN()-COLUMN($J$5)-$G200&lt;0,FALSE,MOD(COLUMN()-COLUMN($J$5)-$G200,$I200)=0,TRUE,FALSE),$J200*R$2,0)</f>
        <v>0</v>
      </c>
      <c r="S200" s="126">
        <f t="array" ref="S200">IF(_xlfn.SWITCH(TRUE,COLUMN()-COLUMN($J$5)-$G200&lt;0,FALSE,MOD(COLUMN()-COLUMN($J$5)-$G200,$I200)=0,TRUE,FALSE),$J200*S$2,0)</f>
        <v>0</v>
      </c>
      <c r="T200" s="126">
        <f t="array" ref="T200">IF(_xlfn.SWITCH(TRUE,COLUMN()-COLUMN($J$5)-$G200&lt;0,FALSE,MOD(COLUMN()-COLUMN($J$5)-$G200,$I200)=0,TRUE,FALSE),$J200*T$2,0)</f>
        <v>0</v>
      </c>
      <c r="U200" s="126">
        <f t="array" ref="U200">IF(_xlfn.SWITCH(TRUE,COLUMN()-COLUMN($J$5)-$G200&lt;0,FALSE,MOD(COLUMN()-COLUMN($J$5)-$G200,$I200)=0,TRUE,FALSE),$J200*U$2,0)</f>
        <v>0</v>
      </c>
      <c r="V200" s="126">
        <f t="array" ref="V200">IF(_xlfn.SWITCH(TRUE,COLUMN()-COLUMN($J$5)-$G200&lt;0,FALSE,MOD(COLUMN()-COLUMN($J$5)-$G200,$I200)=0,TRUE,FALSE),$J200*V$2,0)</f>
        <v>3481.4173965655177</v>
      </c>
      <c r="W200" s="126">
        <f t="array" ref="W200">IF(_xlfn.SWITCH(TRUE,COLUMN()-COLUMN($J$5)-$G200&lt;0,FALSE,MOD(COLUMN()-COLUMN($J$5)-$G200,$I200)=0,TRUE,FALSE),$J200*W$2,0)</f>
        <v>0</v>
      </c>
      <c r="X200" s="126">
        <f t="array" ref="X200">IF(_xlfn.SWITCH(TRUE,COLUMN()-COLUMN($J$5)-$G200&lt;0,FALSE,MOD(COLUMN()-COLUMN($J$5)-$G200,$I200)=0,TRUE,FALSE),$J200*X$2,0)</f>
        <v>0</v>
      </c>
      <c r="Y200" s="126">
        <f t="array" ref="Y200">IF(_xlfn.SWITCH(TRUE,COLUMN()-COLUMN($J$5)-$G200&lt;0,FALSE,MOD(COLUMN()-COLUMN($J$5)-$G200,$I200)=0,TRUE,FALSE),$J200*Y$2,0)</f>
        <v>0</v>
      </c>
      <c r="Z200" s="126">
        <f t="array" ref="Z200">IF(_xlfn.SWITCH(TRUE,COLUMN()-COLUMN($J$5)-$G200&lt;0,FALSE,MOD(COLUMN()-COLUMN($J$5)-$G200,$I200)=0,TRUE,FALSE),$J200*Z$2,0)</f>
        <v>0</v>
      </c>
      <c r="AA200" s="126">
        <f t="array" ref="AA200">IF(_xlfn.SWITCH(TRUE,COLUMN()-COLUMN($J$5)-$G200&lt;0,FALSE,MOD(COLUMN()-COLUMN($J$5)-$G200,$I200)=0,TRUE,FALSE),$J200*AA$2,0)</f>
        <v>4035.9169296554069</v>
      </c>
      <c r="AB200" s="126">
        <f t="array" ref="AB200">IF(_xlfn.SWITCH(TRUE,COLUMN()-COLUMN($J$5)-$G200&lt;0,FALSE,MOD(COLUMN()-COLUMN($J$5)-$G200,$I200)=0,TRUE,FALSE),$J200*AB$2,0)</f>
        <v>0</v>
      </c>
      <c r="AC200" s="126">
        <f t="array" ref="AC200">IF(_xlfn.SWITCH(TRUE,COLUMN()-COLUMN($J$5)-$G200&lt;0,FALSE,MOD(COLUMN()-COLUMN($J$5)-$G200,$I200)=0,TRUE,FALSE),$J200*AC$2,0)</f>
        <v>0</v>
      </c>
      <c r="AD200" s="126">
        <f t="array" ref="AD200">IF(_xlfn.SWITCH(TRUE,COLUMN()-COLUMN($J$5)-$G200&lt;0,FALSE,MOD(COLUMN()-COLUMN($J$5)-$G200,$I200)=0,TRUE,FALSE),$J200*AD$2,0)</f>
        <v>0</v>
      </c>
      <c r="AE200" s="127">
        <f t="shared" si="13"/>
        <v>13110.937054606185</v>
      </c>
    </row>
    <row r="201" spans="1:31" s="128" customFormat="1" ht="27" customHeight="1" outlineLevel="2">
      <c r="A201" s="122" t="s">
        <v>905</v>
      </c>
      <c r="B201" s="141" t="s">
        <v>1024</v>
      </c>
      <c r="C201" s="252" t="s">
        <v>1013</v>
      </c>
      <c r="D201" s="252" t="s">
        <v>1107</v>
      </c>
      <c r="E201" s="252" t="s">
        <v>1022</v>
      </c>
      <c r="F201" s="125" t="s">
        <v>984</v>
      </c>
      <c r="G201" s="122">
        <f t="shared" si="14"/>
        <v>4</v>
      </c>
      <c r="H201" s="125">
        <v>2028</v>
      </c>
      <c r="I201" s="125">
        <v>30</v>
      </c>
      <c r="J201" s="415">
        <f>Costs!P206</f>
        <v>6750</v>
      </c>
      <c r="K201" s="419">
        <f t="array" ref="K201">IF(_xlfn.SWITCH(TRUE,COLUMN()-COLUMN($J$5)-$G201&lt;0,FALSE,MOD(COLUMN()-COLUMN($J$5)-$G201,$I201)=0,TRUE,FALSE),$J201*K$2,0)</f>
        <v>0</v>
      </c>
      <c r="L201" s="126">
        <f t="array" ref="L201">IF(_xlfn.SWITCH(TRUE,COLUMN()-COLUMN($J$5)-$G201&lt;0,FALSE,MOD(COLUMN()-COLUMN($J$5)-$G201,$I201)=0,TRUE,FALSE),$J201*L$2,0)</f>
        <v>0</v>
      </c>
      <c r="M201" s="126">
        <f t="array" ref="M201">IF(_xlfn.SWITCH(TRUE,COLUMN()-COLUMN($J$5)-$G201&lt;0,FALSE,MOD(COLUMN()-COLUMN($J$5)-$G201,$I201)=0,TRUE,FALSE),$J201*M$2,0)</f>
        <v>0</v>
      </c>
      <c r="N201" s="126">
        <f t="array" ref="N201">IF(_xlfn.SWITCH(TRUE,COLUMN()-COLUMN($J$5)-$G201&lt;0,FALSE,MOD(COLUMN()-COLUMN($J$5)-$G201,$I201)=0,TRUE,FALSE),$J201*N$2,0)</f>
        <v>7634.0640037500007</v>
      </c>
      <c r="O201" s="126">
        <f t="array" ref="O201">IF(_xlfn.SWITCH(TRUE,COLUMN()-COLUMN($J$5)-$G201&lt;0,FALSE,MOD(COLUMN()-COLUMN($J$5)-$G201,$I201)=0,TRUE,FALSE),$J201*O$2,0)</f>
        <v>0</v>
      </c>
      <c r="P201" s="126">
        <f t="array" ref="P201">IF(_xlfn.SWITCH(TRUE,COLUMN()-COLUMN($J$5)-$G201&lt;0,FALSE,MOD(COLUMN()-COLUMN($J$5)-$G201,$I201)=0,TRUE,FALSE),$J201*P$2,0)</f>
        <v>0</v>
      </c>
      <c r="Q201" s="126">
        <f t="array" ref="Q201">IF(_xlfn.SWITCH(TRUE,COLUMN()-COLUMN($J$5)-$G201&lt;0,FALSE,MOD(COLUMN()-COLUMN($J$5)-$G201,$I201)=0,TRUE,FALSE),$J201*Q$2,0)</f>
        <v>0</v>
      </c>
      <c r="R201" s="126">
        <f t="array" ref="R201">IF(_xlfn.SWITCH(TRUE,COLUMN()-COLUMN($J$5)-$G201&lt;0,FALSE,MOD(COLUMN()-COLUMN($J$5)-$G201,$I201)=0,TRUE,FALSE),$J201*R$2,0)</f>
        <v>0</v>
      </c>
      <c r="S201" s="126">
        <f t="array" ref="S201">IF(_xlfn.SWITCH(TRUE,COLUMN()-COLUMN($J$5)-$G201&lt;0,FALSE,MOD(COLUMN()-COLUMN($J$5)-$G201,$I201)=0,TRUE,FALSE),$J201*S$2,0)</f>
        <v>0</v>
      </c>
      <c r="T201" s="126">
        <f t="array" ref="T201">IF(_xlfn.SWITCH(TRUE,COLUMN()-COLUMN($J$5)-$G201&lt;0,FALSE,MOD(COLUMN()-COLUMN($J$5)-$G201,$I201)=0,TRUE,FALSE),$J201*T$2,0)</f>
        <v>0</v>
      </c>
      <c r="U201" s="126">
        <f t="array" ref="U201">IF(_xlfn.SWITCH(TRUE,COLUMN()-COLUMN($J$5)-$G201&lt;0,FALSE,MOD(COLUMN()-COLUMN($J$5)-$G201,$I201)=0,TRUE,FALSE),$J201*U$2,0)</f>
        <v>0</v>
      </c>
      <c r="V201" s="126">
        <f t="array" ref="V201">IF(_xlfn.SWITCH(TRUE,COLUMN()-COLUMN($J$5)-$G201&lt;0,FALSE,MOD(COLUMN()-COLUMN($J$5)-$G201,$I201)=0,TRUE,FALSE),$J201*V$2,0)</f>
        <v>0</v>
      </c>
      <c r="W201" s="126">
        <f t="array" ref="W201">IF(_xlfn.SWITCH(TRUE,COLUMN()-COLUMN($J$5)-$G201&lt;0,FALSE,MOD(COLUMN()-COLUMN($J$5)-$G201,$I201)=0,TRUE,FALSE),$J201*W$2,0)</f>
        <v>0</v>
      </c>
      <c r="X201" s="126">
        <f t="array" ref="X201">IF(_xlfn.SWITCH(TRUE,COLUMN()-COLUMN($J$5)-$G201&lt;0,FALSE,MOD(COLUMN()-COLUMN($J$5)-$G201,$I201)=0,TRUE,FALSE),$J201*X$2,0)</f>
        <v>0</v>
      </c>
      <c r="Y201" s="126">
        <f t="array" ref="Y201">IF(_xlfn.SWITCH(TRUE,COLUMN()-COLUMN($J$5)-$G201&lt;0,FALSE,MOD(COLUMN()-COLUMN($J$5)-$G201,$I201)=0,TRUE,FALSE),$J201*Y$2,0)</f>
        <v>0</v>
      </c>
      <c r="Z201" s="126">
        <f t="array" ref="Z201">IF(_xlfn.SWITCH(TRUE,COLUMN()-COLUMN($J$5)-$G201&lt;0,FALSE,MOD(COLUMN()-COLUMN($J$5)-$G201,$I201)=0,TRUE,FALSE),$J201*Z$2,0)</f>
        <v>0</v>
      </c>
      <c r="AA201" s="126">
        <f t="array" ref="AA201">IF(_xlfn.SWITCH(TRUE,COLUMN()-COLUMN($J$5)-$G201&lt;0,FALSE,MOD(COLUMN()-COLUMN($J$5)-$G201,$I201)=0,TRUE,FALSE),$J201*AA$2,0)</f>
        <v>0</v>
      </c>
      <c r="AB201" s="126">
        <f t="array" ref="AB201">IF(_xlfn.SWITCH(TRUE,COLUMN()-COLUMN($J$5)-$G201&lt;0,FALSE,MOD(COLUMN()-COLUMN($J$5)-$G201,$I201)=0,TRUE,FALSE),$J201*AB$2,0)</f>
        <v>0</v>
      </c>
      <c r="AC201" s="126">
        <f t="array" ref="AC201">IF(_xlfn.SWITCH(TRUE,COLUMN()-COLUMN($J$5)-$G201&lt;0,FALSE,MOD(COLUMN()-COLUMN($J$5)-$G201,$I201)=0,TRUE,FALSE),$J201*AC$2,0)</f>
        <v>0</v>
      </c>
      <c r="AD201" s="126">
        <f t="array" ref="AD201">IF(_xlfn.SWITCH(TRUE,COLUMN()-COLUMN($J$5)-$G201&lt;0,FALSE,MOD(COLUMN()-COLUMN($J$5)-$G201,$I201)=0,TRUE,FALSE),$J201*AD$2,0)</f>
        <v>0</v>
      </c>
      <c r="AE201" s="127">
        <f t="shared" si="13"/>
        <v>7634.0640037500007</v>
      </c>
    </row>
    <row r="202" spans="1:31" s="128" customFormat="1" ht="33.950000000000003" customHeight="1" outlineLevel="2">
      <c r="A202" s="122" t="s">
        <v>905</v>
      </c>
      <c r="B202" s="141" t="s">
        <v>1025</v>
      </c>
      <c r="C202" s="252" t="s">
        <v>1008</v>
      </c>
      <c r="D202" s="252" t="s">
        <v>1107</v>
      </c>
      <c r="E202" s="252" t="s">
        <v>1022</v>
      </c>
      <c r="F202" s="125" t="s">
        <v>983</v>
      </c>
      <c r="G202" s="122">
        <f t="shared" si="14"/>
        <v>1</v>
      </c>
      <c r="H202" s="125">
        <v>2025</v>
      </c>
      <c r="I202" s="125">
        <v>5</v>
      </c>
      <c r="J202" s="415">
        <f>Costs!P207</f>
        <v>47250</v>
      </c>
      <c r="K202" s="419">
        <f t="array" ref="K202">IF(_xlfn.SWITCH(TRUE,COLUMN()-COLUMN($J$5)-$G202&lt;0,FALSE,MOD(COLUMN()-COLUMN($J$5)-$G202,$I202)=0,TRUE,FALSE),$J202*K$2,0)</f>
        <v>48903.749999999993</v>
      </c>
      <c r="L202" s="126">
        <f t="array" ref="L202">IF(_xlfn.SWITCH(TRUE,COLUMN()-COLUMN($J$5)-$G202&lt;0,FALSE,MOD(COLUMN()-COLUMN($J$5)-$G202,$I202)=0,TRUE,FALSE),$J202*L$2,0)</f>
        <v>0</v>
      </c>
      <c r="M202" s="126">
        <f t="array" ref="M202">IF(_xlfn.SWITCH(TRUE,COLUMN()-COLUMN($J$5)-$G202&lt;0,FALSE,MOD(COLUMN()-COLUMN($J$5)-$G202,$I202)=0,TRUE,FALSE),$J202*M$2,0)</f>
        <v>0</v>
      </c>
      <c r="N202" s="126">
        <f t="array" ref="N202">IF(_xlfn.SWITCH(TRUE,COLUMN()-COLUMN($J$5)-$G202&lt;0,FALSE,MOD(COLUMN()-COLUMN($J$5)-$G202,$I202)=0,TRUE,FALSE),$J202*N$2,0)</f>
        <v>0</v>
      </c>
      <c r="O202" s="126">
        <f t="array" ref="O202">IF(_xlfn.SWITCH(TRUE,COLUMN()-COLUMN($J$5)-$G202&lt;0,FALSE,MOD(COLUMN()-COLUMN($J$5)-$G202,$I202)=0,TRUE,FALSE),$J202*O$2,0)</f>
        <v>0</v>
      </c>
      <c r="P202" s="126">
        <f t="array" ref="P202">IF(_xlfn.SWITCH(TRUE,COLUMN()-COLUMN($J$5)-$G202&lt;0,FALSE,MOD(COLUMN()-COLUMN($J$5)-$G202,$I202)=0,TRUE,FALSE),$J202*P$2,0)</f>
        <v>56692.849511048633</v>
      </c>
      <c r="Q202" s="126">
        <f t="array" ref="Q202">IF(_xlfn.SWITCH(TRUE,COLUMN()-COLUMN($J$5)-$G202&lt;0,FALSE,MOD(COLUMN()-COLUMN($J$5)-$G202,$I202)=0,TRUE,FALSE),$J202*Q$2,0)</f>
        <v>0</v>
      </c>
      <c r="R202" s="126">
        <f t="array" ref="R202">IF(_xlfn.SWITCH(TRUE,COLUMN()-COLUMN($J$5)-$G202&lt;0,FALSE,MOD(COLUMN()-COLUMN($J$5)-$G202,$I202)=0,TRUE,FALSE),$J202*R$2,0)</f>
        <v>0</v>
      </c>
      <c r="S202" s="126">
        <f t="array" ref="S202">IF(_xlfn.SWITCH(TRUE,COLUMN()-COLUMN($J$5)-$G202&lt;0,FALSE,MOD(COLUMN()-COLUMN($J$5)-$G202,$I202)=0,TRUE,FALSE),$J202*S$2,0)</f>
        <v>0</v>
      </c>
      <c r="T202" s="126">
        <f t="array" ref="T202">IF(_xlfn.SWITCH(TRUE,COLUMN()-COLUMN($J$5)-$G202&lt;0,FALSE,MOD(COLUMN()-COLUMN($J$5)-$G202,$I202)=0,TRUE,FALSE),$J202*T$2,0)</f>
        <v>0</v>
      </c>
      <c r="U202" s="126">
        <f t="array" ref="U202">IF(_xlfn.SWITCH(TRUE,COLUMN()-COLUMN($J$5)-$G202&lt;0,FALSE,MOD(COLUMN()-COLUMN($J$5)-$G202,$I202)=0,TRUE,FALSE),$J202*U$2,0)</f>
        <v>65722.550636350119</v>
      </c>
      <c r="V202" s="126">
        <f t="array" ref="V202">IF(_xlfn.SWITCH(TRUE,COLUMN()-COLUMN($J$5)-$G202&lt;0,FALSE,MOD(COLUMN()-COLUMN($J$5)-$G202,$I202)=0,TRUE,FALSE),$J202*V$2,0)</f>
        <v>0</v>
      </c>
      <c r="W202" s="126">
        <f t="array" ref="W202">IF(_xlfn.SWITCH(TRUE,COLUMN()-COLUMN($J$5)-$G202&lt;0,FALSE,MOD(COLUMN()-COLUMN($J$5)-$G202,$I202)=0,TRUE,FALSE),$J202*W$2,0)</f>
        <v>0</v>
      </c>
      <c r="X202" s="126">
        <f t="array" ref="X202">IF(_xlfn.SWITCH(TRUE,COLUMN()-COLUMN($J$5)-$G202&lt;0,FALSE,MOD(COLUMN()-COLUMN($J$5)-$G202,$I202)=0,TRUE,FALSE),$J202*X$2,0)</f>
        <v>0</v>
      </c>
      <c r="Y202" s="126">
        <f t="array" ref="Y202">IF(_xlfn.SWITCH(TRUE,COLUMN()-COLUMN($J$5)-$G202&lt;0,FALSE,MOD(COLUMN()-COLUMN($J$5)-$G202,$I202)=0,TRUE,FALSE),$J202*Y$2,0)</f>
        <v>0</v>
      </c>
      <c r="Z202" s="126">
        <f t="array" ref="Z202">IF(_xlfn.SWITCH(TRUE,COLUMN()-COLUMN($J$5)-$G202&lt;0,FALSE,MOD(COLUMN()-COLUMN($J$5)-$G202,$I202)=0,TRUE,FALSE),$J202*Z$2,0)</f>
        <v>76190.449049589661</v>
      </c>
      <c r="AA202" s="126">
        <f t="array" ref="AA202">IF(_xlfn.SWITCH(TRUE,COLUMN()-COLUMN($J$5)-$G202&lt;0,FALSE,MOD(COLUMN()-COLUMN($J$5)-$G202,$I202)=0,TRUE,FALSE),$J202*AA$2,0)</f>
        <v>0</v>
      </c>
      <c r="AB202" s="126">
        <f t="array" ref="AB202">IF(_xlfn.SWITCH(TRUE,COLUMN()-COLUMN($J$5)-$G202&lt;0,FALSE,MOD(COLUMN()-COLUMN($J$5)-$G202,$I202)=0,TRUE,FALSE),$J202*AB$2,0)</f>
        <v>0</v>
      </c>
      <c r="AC202" s="126">
        <f t="array" ref="AC202">IF(_xlfn.SWITCH(TRUE,COLUMN()-COLUMN($J$5)-$G202&lt;0,FALSE,MOD(COLUMN()-COLUMN($J$5)-$G202,$I202)=0,TRUE,FALSE),$J202*AC$2,0)</f>
        <v>0</v>
      </c>
      <c r="AD202" s="126">
        <f t="array" ref="AD202">IF(_xlfn.SWITCH(TRUE,COLUMN()-COLUMN($J$5)-$G202&lt;0,FALSE,MOD(COLUMN()-COLUMN($J$5)-$G202,$I202)=0,TRUE,FALSE),$J202*AD$2,0)</f>
        <v>0</v>
      </c>
      <c r="AE202" s="127">
        <f t="shared" si="13"/>
        <v>247509.59919698842</v>
      </c>
    </row>
    <row r="203" spans="1:31" s="128" customFormat="1" ht="27" customHeight="1" outlineLevel="2">
      <c r="A203" s="122" t="s">
        <v>905</v>
      </c>
      <c r="B203" s="137"/>
      <c r="C203" s="137"/>
      <c r="D203" s="137"/>
      <c r="E203" s="137"/>
      <c r="F203" s="124"/>
      <c r="G203" s="122">
        <f t="shared" si="14"/>
        <v>-2024</v>
      </c>
      <c r="H203" s="139">
        <v>0</v>
      </c>
      <c r="I203" s="152">
        <v>1</v>
      </c>
      <c r="J203" s="415">
        <f>[1]Costs!P213</f>
        <v>0</v>
      </c>
      <c r="K203" s="419">
        <f t="array" ref="K203">IF(_xlfn.SWITCH(TRUE,COLUMN()-COLUMN($J$5)-$G203&lt;0,FALSE,MOD(COLUMN()-COLUMN($J$5)-$G203,$I203)=0,TRUE,FALSE),$J203*K$2,0)</f>
        <v>0</v>
      </c>
      <c r="L203" s="126">
        <f t="array" ref="L203">IF(_xlfn.SWITCH(TRUE,COLUMN()-COLUMN($J$5)-$G203&lt;0,FALSE,MOD(COLUMN()-COLUMN($J$5)-$G203,$I203)=0,TRUE,FALSE),$J203*L$2,0)</f>
        <v>0</v>
      </c>
      <c r="M203" s="126">
        <f t="array" ref="M203">IF(_xlfn.SWITCH(TRUE,COLUMN()-COLUMN($J$5)-$G203&lt;0,FALSE,MOD(COLUMN()-COLUMN($J$5)-$G203,$I203)=0,TRUE,FALSE),$J203*M$2,0)</f>
        <v>0</v>
      </c>
      <c r="N203" s="126">
        <f t="array" ref="N203">IF(_xlfn.SWITCH(TRUE,COLUMN()-COLUMN($J$5)-$G203&lt;0,FALSE,MOD(COLUMN()-COLUMN($J$5)-$G203,$I203)=0,TRUE,FALSE),$J203*N$2,0)</f>
        <v>0</v>
      </c>
      <c r="O203" s="126">
        <f t="array" ref="O203">IF(_xlfn.SWITCH(TRUE,COLUMN()-COLUMN($J$5)-$G203&lt;0,FALSE,MOD(COLUMN()-COLUMN($J$5)-$G203,$I203)=0,TRUE,FALSE),$J203*O$2,0)</f>
        <v>0</v>
      </c>
      <c r="P203" s="126">
        <f t="array" ref="P203">IF(_xlfn.SWITCH(TRUE,COLUMN()-COLUMN($J$5)-$G203&lt;0,FALSE,MOD(COLUMN()-COLUMN($J$5)-$G203,$I203)=0,TRUE,FALSE),$J203*P$2,0)</f>
        <v>0</v>
      </c>
      <c r="Q203" s="126">
        <f t="array" ref="Q203">IF(_xlfn.SWITCH(TRUE,COLUMN()-COLUMN($J$5)-$G203&lt;0,FALSE,MOD(COLUMN()-COLUMN($J$5)-$G203,$I203)=0,TRUE,FALSE),$J203*Q$2,0)</f>
        <v>0</v>
      </c>
      <c r="R203" s="126">
        <f t="array" ref="R203">IF(_xlfn.SWITCH(TRUE,COLUMN()-COLUMN($J$5)-$G203&lt;0,FALSE,MOD(COLUMN()-COLUMN($J$5)-$G203,$I203)=0,TRUE,FALSE),$J203*R$2,0)</f>
        <v>0</v>
      </c>
      <c r="S203" s="126">
        <f t="array" ref="S203">IF(_xlfn.SWITCH(TRUE,COLUMN()-COLUMN($J$5)-$G203&lt;0,FALSE,MOD(COLUMN()-COLUMN($J$5)-$G203,$I203)=0,TRUE,FALSE),$J203*S$2,0)</f>
        <v>0</v>
      </c>
      <c r="T203" s="126">
        <f t="array" ref="T203">IF(_xlfn.SWITCH(TRUE,COLUMN()-COLUMN($J$5)-$G203&lt;0,FALSE,MOD(COLUMN()-COLUMN($J$5)-$G203,$I203)=0,TRUE,FALSE),$J203*T$2,0)</f>
        <v>0</v>
      </c>
      <c r="U203" s="126">
        <f t="array" ref="U203">IF(_xlfn.SWITCH(TRUE,COLUMN()-COLUMN($J$5)-$G203&lt;0,FALSE,MOD(COLUMN()-COLUMN($J$5)-$G203,$I203)=0,TRUE,FALSE),$J203*U$2,0)</f>
        <v>0</v>
      </c>
      <c r="V203" s="126">
        <f t="array" ref="V203">IF(_xlfn.SWITCH(TRUE,COLUMN()-COLUMN($J$5)-$G203&lt;0,FALSE,MOD(COLUMN()-COLUMN($J$5)-$G203,$I203)=0,TRUE,FALSE),$J203*V$2,0)</f>
        <v>0</v>
      </c>
      <c r="W203" s="126">
        <f t="array" ref="W203">IF(_xlfn.SWITCH(TRUE,COLUMN()-COLUMN($J$5)-$G203&lt;0,FALSE,MOD(COLUMN()-COLUMN($J$5)-$G203,$I203)=0,TRUE,FALSE),$J203*W$2,0)</f>
        <v>0</v>
      </c>
      <c r="X203" s="126">
        <f t="array" ref="X203">IF(_xlfn.SWITCH(TRUE,COLUMN()-COLUMN($J$5)-$G203&lt;0,FALSE,MOD(COLUMN()-COLUMN($J$5)-$G203,$I203)=0,TRUE,FALSE),$J203*X$2,0)</f>
        <v>0</v>
      </c>
      <c r="Y203" s="126">
        <f t="array" ref="Y203">IF(_xlfn.SWITCH(TRUE,COLUMN()-COLUMN($J$5)-$G203&lt;0,FALSE,MOD(COLUMN()-COLUMN($J$5)-$G203,$I203)=0,TRUE,FALSE),$J203*Y$2,0)</f>
        <v>0</v>
      </c>
      <c r="Z203" s="126">
        <f t="array" ref="Z203">IF(_xlfn.SWITCH(TRUE,COLUMN()-COLUMN($J$5)-$G203&lt;0,FALSE,MOD(COLUMN()-COLUMN($J$5)-$G203,$I203)=0,TRUE,FALSE),$J203*Z$2,0)</f>
        <v>0</v>
      </c>
      <c r="AA203" s="126">
        <f t="array" ref="AA203">IF(_xlfn.SWITCH(TRUE,COLUMN()-COLUMN($J$5)-$G203&lt;0,FALSE,MOD(COLUMN()-COLUMN($J$5)-$G203,$I203)=0,TRUE,FALSE),$J203*AA$2,0)</f>
        <v>0</v>
      </c>
      <c r="AB203" s="126">
        <f t="array" ref="AB203">IF(_xlfn.SWITCH(TRUE,COLUMN()-COLUMN($J$5)-$G203&lt;0,FALSE,MOD(COLUMN()-COLUMN($J$5)-$G203,$I203)=0,TRUE,FALSE),$J203*AB$2,0)</f>
        <v>0</v>
      </c>
      <c r="AC203" s="126">
        <f t="array" ref="AC203">IF(_xlfn.SWITCH(TRUE,COLUMN()-COLUMN($J$5)-$G203&lt;0,FALSE,MOD(COLUMN()-COLUMN($J$5)-$G203,$I203)=0,TRUE,FALSE),$J203*AC$2,0)</f>
        <v>0</v>
      </c>
      <c r="AD203" s="126">
        <f t="array" ref="AD203">IF(_xlfn.SWITCH(TRUE,COLUMN()-COLUMN($J$5)-$G203&lt;0,FALSE,MOD(COLUMN()-COLUMN($J$5)-$G203,$I203)=0,TRUE,FALSE),$J203*AD$2,0)</f>
        <v>0</v>
      </c>
      <c r="AE203" s="127">
        <f t="shared" si="13"/>
        <v>0</v>
      </c>
    </row>
    <row r="204" spans="1:31" s="128" customFormat="1" ht="27" customHeight="1" outlineLevel="2">
      <c r="A204" s="122" t="s">
        <v>905</v>
      </c>
      <c r="B204" s="153"/>
      <c r="C204" s="154"/>
      <c r="D204" s="155"/>
      <c r="E204" s="156"/>
      <c r="F204" s="157"/>
      <c r="G204" s="122">
        <f t="shared" si="14"/>
        <v>-2024</v>
      </c>
      <c r="H204" s="158">
        <f>[1]Costs!H218</f>
        <v>0</v>
      </c>
      <c r="I204" s="120">
        <v>1</v>
      </c>
      <c r="J204" s="415">
        <v>0</v>
      </c>
      <c r="K204" s="419">
        <f t="array" ref="K204">IF(_xlfn.SWITCH(TRUE,COLUMN()-COLUMN($J$5)-$G204&lt;0,FALSE,MOD(COLUMN()-COLUMN($J$5)-$G204,$I204)=0,TRUE,FALSE),$J204*K$2,0)</f>
        <v>0</v>
      </c>
      <c r="L204" s="126">
        <f t="array" ref="L204">IF(_xlfn.SWITCH(TRUE,COLUMN()-COLUMN($J$5)-$G204&lt;0,FALSE,MOD(COLUMN()-COLUMN($J$5)-$G204,$I204)=0,TRUE,FALSE),$J204*L$2,0)</f>
        <v>0</v>
      </c>
      <c r="M204" s="126">
        <f t="array" ref="M204">IF(_xlfn.SWITCH(TRUE,COLUMN()-COLUMN($J$5)-$G204&lt;0,FALSE,MOD(COLUMN()-COLUMN($J$5)-$G204,$I204)=0,TRUE,FALSE),$J204*M$2,0)</f>
        <v>0</v>
      </c>
      <c r="N204" s="126">
        <f t="array" ref="N204">IF(_xlfn.SWITCH(TRUE,COLUMN()-COLUMN($J$5)-$G204&lt;0,FALSE,MOD(COLUMN()-COLUMN($J$5)-$G204,$I204)=0,TRUE,FALSE),$J204*N$2,0)</f>
        <v>0</v>
      </c>
      <c r="O204" s="126">
        <f t="array" ref="O204">IF(_xlfn.SWITCH(TRUE,COLUMN()-COLUMN($J$5)-$G204&lt;0,FALSE,MOD(COLUMN()-COLUMN($J$5)-$G204,$I204)=0,TRUE,FALSE),$J204*O$2,0)</f>
        <v>0</v>
      </c>
      <c r="P204" s="126">
        <f t="array" ref="P204">IF(_xlfn.SWITCH(TRUE,COLUMN()-COLUMN($J$5)-$G204&lt;0,FALSE,MOD(COLUMN()-COLUMN($J$5)-$G204,$I204)=0,TRUE,FALSE),$J204*P$2,0)</f>
        <v>0</v>
      </c>
      <c r="Q204" s="126">
        <f t="array" ref="Q204">IF(_xlfn.SWITCH(TRUE,COLUMN()-COLUMN($J$5)-$G204&lt;0,FALSE,MOD(COLUMN()-COLUMN($J$5)-$G204,$I204)=0,TRUE,FALSE),$J204*Q$2,0)</f>
        <v>0</v>
      </c>
      <c r="R204" s="126">
        <f t="array" ref="R204">IF(_xlfn.SWITCH(TRUE,COLUMN()-COLUMN($J$5)-$G204&lt;0,FALSE,MOD(COLUMN()-COLUMN($J$5)-$G204,$I204)=0,TRUE,FALSE),$J204*R$2,0)</f>
        <v>0</v>
      </c>
      <c r="S204" s="126">
        <f t="array" ref="S204">IF(_xlfn.SWITCH(TRUE,COLUMN()-COLUMN($J$5)-$G204&lt;0,FALSE,MOD(COLUMN()-COLUMN($J$5)-$G204,$I204)=0,TRUE,FALSE),$J204*S$2,0)</f>
        <v>0</v>
      </c>
      <c r="T204" s="126">
        <f t="array" ref="T204">IF(_xlfn.SWITCH(TRUE,COLUMN()-COLUMN($J$5)-$G204&lt;0,FALSE,MOD(COLUMN()-COLUMN($J$5)-$G204,$I204)=0,TRUE,FALSE),$J204*T$2,0)</f>
        <v>0</v>
      </c>
      <c r="U204" s="126">
        <f t="array" ref="U204">IF(_xlfn.SWITCH(TRUE,COLUMN()-COLUMN($J$5)-$G204&lt;0,FALSE,MOD(COLUMN()-COLUMN($J$5)-$G204,$I204)=0,TRUE,FALSE),$J204*U$2,0)</f>
        <v>0</v>
      </c>
      <c r="V204" s="126">
        <f t="array" ref="V204">IF(_xlfn.SWITCH(TRUE,COLUMN()-COLUMN($J$5)-$G204&lt;0,FALSE,MOD(COLUMN()-COLUMN($J$5)-$G204,$I204)=0,TRUE,FALSE),$J204*V$2,0)</f>
        <v>0</v>
      </c>
      <c r="W204" s="126">
        <f t="array" ref="W204">IF(_xlfn.SWITCH(TRUE,COLUMN()-COLUMN($J$5)-$G204&lt;0,FALSE,MOD(COLUMN()-COLUMN($J$5)-$G204,$I204)=0,TRUE,FALSE),$J204*W$2,0)</f>
        <v>0</v>
      </c>
      <c r="X204" s="126">
        <f t="array" ref="X204">IF(_xlfn.SWITCH(TRUE,COLUMN()-COLUMN($J$5)-$G204&lt;0,FALSE,MOD(COLUMN()-COLUMN($J$5)-$G204,$I204)=0,TRUE,FALSE),$J204*X$2,0)</f>
        <v>0</v>
      </c>
      <c r="Y204" s="126">
        <f t="array" ref="Y204">IF(_xlfn.SWITCH(TRUE,COLUMN()-COLUMN($J$5)-$G204&lt;0,FALSE,MOD(COLUMN()-COLUMN($J$5)-$G204,$I204)=0,TRUE,FALSE),$J204*Y$2,0)</f>
        <v>0</v>
      </c>
      <c r="Z204" s="126">
        <f t="array" ref="Z204">IF(_xlfn.SWITCH(TRUE,COLUMN()-COLUMN($J$5)-$G204&lt;0,FALSE,MOD(COLUMN()-COLUMN($J$5)-$G204,$I204)=0,TRUE,FALSE),$J204*Z$2,0)</f>
        <v>0</v>
      </c>
      <c r="AA204" s="126">
        <f t="array" ref="AA204">IF(_xlfn.SWITCH(TRUE,COLUMN()-COLUMN($J$5)-$G204&lt;0,FALSE,MOD(COLUMN()-COLUMN($J$5)-$G204,$I204)=0,TRUE,FALSE),$J204*AA$2,0)</f>
        <v>0</v>
      </c>
      <c r="AB204" s="126">
        <f t="array" ref="AB204">IF(_xlfn.SWITCH(TRUE,COLUMN()-COLUMN($J$5)-$G204&lt;0,FALSE,MOD(COLUMN()-COLUMN($J$5)-$G204,$I204)=0,TRUE,FALSE),$J204*AB$2,0)</f>
        <v>0</v>
      </c>
      <c r="AC204" s="126">
        <f t="array" ref="AC204">IF(_xlfn.SWITCH(TRUE,COLUMN()-COLUMN($J$5)-$G204&lt;0,FALSE,MOD(COLUMN()-COLUMN($J$5)-$G204,$I204)=0,TRUE,FALSE),$J204*AC$2,0)</f>
        <v>0</v>
      </c>
      <c r="AD204" s="126">
        <f t="array" ref="AD204">IF(_xlfn.SWITCH(TRUE,COLUMN()-COLUMN($J$5)-$G204&lt;0,FALSE,MOD(COLUMN()-COLUMN($J$5)-$G204,$I204)=0,TRUE,FALSE),$J204*AD$2,0)</f>
        <v>0</v>
      </c>
      <c r="AE204" s="127">
        <f t="shared" si="13"/>
        <v>0</v>
      </c>
    </row>
    <row r="205" spans="1:31" s="128" customFormat="1" ht="30.95" customHeight="1" outlineLevel="1">
      <c r="A205" s="143" t="s">
        <v>906</v>
      </c>
      <c r="B205" s="159"/>
      <c r="C205" s="160"/>
      <c r="D205" s="161"/>
      <c r="E205" s="162"/>
      <c r="F205" s="163"/>
      <c r="G205" s="163"/>
      <c r="H205" s="164"/>
      <c r="I205" s="150"/>
      <c r="J205" s="416"/>
      <c r="K205" s="420">
        <f t="shared" ref="K205:AD205" si="17">SUM(K178:K204)</f>
        <v>864366.79499999993</v>
      </c>
      <c r="L205" s="135">
        <f t="shared" si="17"/>
        <v>186947.85825000002</v>
      </c>
      <c r="M205" s="135">
        <f t="shared" si="17"/>
        <v>62999.557312500008</v>
      </c>
      <c r="N205" s="135">
        <f t="shared" si="17"/>
        <v>5079706.1880952511</v>
      </c>
      <c r="O205" s="135">
        <f t="shared" si="17"/>
        <v>17298.789032497501</v>
      </c>
      <c r="P205" s="135">
        <f t="shared" si="17"/>
        <v>88311.261581210609</v>
      </c>
      <c r="Q205" s="135">
        <f t="shared" si="17"/>
        <v>240915.45409935105</v>
      </c>
      <c r="R205" s="135">
        <f t="shared" si="17"/>
        <v>10310.647550789401</v>
      </c>
      <c r="S205" s="135">
        <f t="shared" si="17"/>
        <v>8849.9724810942353</v>
      </c>
      <c r="T205" s="135">
        <f t="shared" si="17"/>
        <v>82039.244899743571</v>
      </c>
      <c r="U205" s="135">
        <f t="shared" si="17"/>
        <v>463099.86965533334</v>
      </c>
      <c r="V205" s="135">
        <f t="shared" si="17"/>
        <v>239637.56413025982</v>
      </c>
      <c r="W205" s="135">
        <f t="shared" si="17"/>
        <v>99607.219957291221</v>
      </c>
      <c r="X205" s="135">
        <f t="shared" si="17"/>
        <v>211346.59930538049</v>
      </c>
      <c r="Y205" s="135">
        <f t="shared" si="17"/>
        <v>0</v>
      </c>
      <c r="Z205" s="135">
        <f t="shared" si="17"/>
        <v>216642.09969757611</v>
      </c>
      <c r="AA205" s="135">
        <f t="shared" si="17"/>
        <v>247536.23835219827</v>
      </c>
      <c r="AB205" s="135">
        <f t="shared" si="17"/>
        <v>98151.257553147472</v>
      </c>
      <c r="AC205" s="135">
        <f t="shared" si="17"/>
        <v>107042.60676678554</v>
      </c>
      <c r="AD205" s="135">
        <f t="shared" si="17"/>
        <v>14700.517995971881</v>
      </c>
      <c r="AE205" s="151">
        <f>SUM(K205:AD205)</f>
        <v>8339509.7417163802</v>
      </c>
    </row>
    <row r="206" spans="1:31" s="128" customFormat="1" ht="30" outlineLevel="2">
      <c r="A206" s="122" t="s">
        <v>907</v>
      </c>
      <c r="B206" s="141" t="s">
        <v>955</v>
      </c>
      <c r="C206" s="129"/>
      <c r="D206" s="129" t="s">
        <v>986</v>
      </c>
      <c r="E206" s="129"/>
      <c r="F206" s="125" t="s">
        <v>983</v>
      </c>
      <c r="G206" s="122">
        <f t="shared" ref="G206:G235" si="18">H206-2024</f>
        <v>1</v>
      </c>
      <c r="H206" s="125">
        <v>2025</v>
      </c>
      <c r="I206" s="125">
        <v>25</v>
      </c>
      <c r="J206" s="415">
        <f>Costs!P214</f>
        <v>128250.00000000001</v>
      </c>
      <c r="K206" s="419">
        <f t="array" ref="K206">IF(_xlfn.SWITCH(TRUE,COLUMN()-COLUMN($J$5)-$G206&lt;0,FALSE,MOD(COLUMN()-COLUMN($J$5)-$G206,$I206)=0,TRUE,FALSE),$J206*K$2,0)</f>
        <v>132738.75</v>
      </c>
      <c r="L206" s="126">
        <f t="array" ref="L206">IF(_xlfn.SWITCH(TRUE,COLUMN()-COLUMN($J$5)-$G206&lt;0,FALSE,MOD(COLUMN()-COLUMN($J$5)-$G206,$I206)=0,TRUE,FALSE),$J206*L$2,0)</f>
        <v>0</v>
      </c>
      <c r="M206" s="126">
        <f t="array" ref="M206">IF(_xlfn.SWITCH(TRUE,COLUMN()-COLUMN($J$5)-$G206&lt;0,FALSE,MOD(COLUMN()-COLUMN($J$5)-$G206,$I206)=0,TRUE,FALSE),$J206*M$2,0)</f>
        <v>0</v>
      </c>
      <c r="N206" s="126">
        <f t="array" ref="N206">IF(_xlfn.SWITCH(TRUE,COLUMN()-COLUMN($J$5)-$G206&lt;0,FALSE,MOD(COLUMN()-COLUMN($J$5)-$G206,$I206)=0,TRUE,FALSE),$J206*N$2,0)</f>
        <v>0</v>
      </c>
      <c r="O206" s="126">
        <f t="array" ref="O206">IF(_xlfn.SWITCH(TRUE,COLUMN()-COLUMN($J$5)-$G206&lt;0,FALSE,MOD(COLUMN()-COLUMN($J$5)-$G206,$I206)=0,TRUE,FALSE),$J206*O$2,0)</f>
        <v>0</v>
      </c>
      <c r="P206" s="126">
        <f t="array" ref="P206">IF(_xlfn.SWITCH(TRUE,COLUMN()-COLUMN($J$5)-$G206&lt;0,FALSE,MOD(COLUMN()-COLUMN($J$5)-$G206,$I206)=0,TRUE,FALSE),$J206*P$2,0)</f>
        <v>0</v>
      </c>
      <c r="Q206" s="126">
        <f t="array" ref="Q206">IF(_xlfn.SWITCH(TRUE,COLUMN()-COLUMN($J$5)-$G206&lt;0,FALSE,MOD(COLUMN()-COLUMN($J$5)-$G206,$I206)=0,TRUE,FALSE),$J206*Q$2,0)</f>
        <v>0</v>
      </c>
      <c r="R206" s="126">
        <f t="array" ref="R206">IF(_xlfn.SWITCH(TRUE,COLUMN()-COLUMN($J$5)-$G206&lt;0,FALSE,MOD(COLUMN()-COLUMN($J$5)-$G206,$I206)=0,TRUE,FALSE),$J206*R$2,0)</f>
        <v>0</v>
      </c>
      <c r="S206" s="126">
        <f t="array" ref="S206">IF(_xlfn.SWITCH(TRUE,COLUMN()-COLUMN($J$5)-$G206&lt;0,FALSE,MOD(COLUMN()-COLUMN($J$5)-$G206,$I206)=0,TRUE,FALSE),$J206*S$2,0)</f>
        <v>0</v>
      </c>
      <c r="T206" s="126">
        <f t="array" ref="T206">IF(_xlfn.SWITCH(TRUE,COLUMN()-COLUMN($J$5)-$G206&lt;0,FALSE,MOD(COLUMN()-COLUMN($J$5)-$G206,$I206)=0,TRUE,FALSE),$J206*T$2,0)</f>
        <v>0</v>
      </c>
      <c r="U206" s="126">
        <f t="array" ref="U206">IF(_xlfn.SWITCH(TRUE,COLUMN()-COLUMN($J$5)-$G206&lt;0,FALSE,MOD(COLUMN()-COLUMN($J$5)-$G206,$I206)=0,TRUE,FALSE),$J206*U$2,0)</f>
        <v>0</v>
      </c>
      <c r="V206" s="126">
        <f t="array" ref="V206">IF(_xlfn.SWITCH(TRUE,COLUMN()-COLUMN($J$5)-$G206&lt;0,FALSE,MOD(COLUMN()-COLUMN($J$5)-$G206,$I206)=0,TRUE,FALSE),$J206*V$2,0)</f>
        <v>0</v>
      </c>
      <c r="W206" s="126">
        <f t="array" ref="W206">IF(_xlfn.SWITCH(TRUE,COLUMN()-COLUMN($J$5)-$G206&lt;0,FALSE,MOD(COLUMN()-COLUMN($J$5)-$G206,$I206)=0,TRUE,FALSE),$J206*W$2,0)</f>
        <v>0</v>
      </c>
      <c r="X206" s="126">
        <f t="array" ref="X206">IF(_xlfn.SWITCH(TRUE,COLUMN()-COLUMN($J$5)-$G206&lt;0,FALSE,MOD(COLUMN()-COLUMN($J$5)-$G206,$I206)=0,TRUE,FALSE),$J206*X$2,0)</f>
        <v>0</v>
      </c>
      <c r="Y206" s="126">
        <f t="array" ref="Y206">IF(_xlfn.SWITCH(TRUE,COLUMN()-COLUMN($J$5)-$G206&lt;0,FALSE,MOD(COLUMN()-COLUMN($J$5)-$G206,$I206)=0,TRUE,FALSE),$J206*Y$2,0)</f>
        <v>0</v>
      </c>
      <c r="Z206" s="126">
        <f t="array" ref="Z206">IF(_xlfn.SWITCH(TRUE,COLUMN()-COLUMN($J$5)-$G206&lt;0,FALSE,MOD(COLUMN()-COLUMN($J$5)-$G206,$I206)=0,TRUE,FALSE),$J206*Z$2,0)</f>
        <v>0</v>
      </c>
      <c r="AA206" s="126">
        <f t="array" ref="AA206">IF(_xlfn.SWITCH(TRUE,COLUMN()-COLUMN($J$5)-$G206&lt;0,FALSE,MOD(COLUMN()-COLUMN($J$5)-$G206,$I206)=0,TRUE,FALSE),$J206*AA$2,0)</f>
        <v>0</v>
      </c>
      <c r="AB206" s="126">
        <f t="array" ref="AB206">IF(_xlfn.SWITCH(TRUE,COLUMN()-COLUMN($J$5)-$G206&lt;0,FALSE,MOD(COLUMN()-COLUMN($J$5)-$G206,$I206)=0,TRUE,FALSE),$J206*AB$2,0)</f>
        <v>0</v>
      </c>
      <c r="AC206" s="126">
        <f t="array" ref="AC206">IF(_xlfn.SWITCH(TRUE,COLUMN()-COLUMN($J$5)-$G206&lt;0,FALSE,MOD(COLUMN()-COLUMN($J$5)-$G206,$I206)=0,TRUE,FALSE),$J206*AC$2,0)</f>
        <v>0</v>
      </c>
      <c r="AD206" s="126">
        <f t="array" ref="AD206">IF(_xlfn.SWITCH(TRUE,COLUMN()-COLUMN($J$5)-$G206&lt;0,FALSE,MOD(COLUMN()-COLUMN($J$5)-$G206,$I206)=0,TRUE,FALSE),$J206*AD$2,0)</f>
        <v>0</v>
      </c>
      <c r="AE206" s="127">
        <f t="shared" ref="AE206:AE235" si="19">SUM(K206:AD206)</f>
        <v>132738.75</v>
      </c>
    </row>
    <row r="207" spans="1:31" s="128" customFormat="1" ht="38.1" customHeight="1" outlineLevel="2">
      <c r="A207" s="122" t="s">
        <v>907</v>
      </c>
      <c r="B207" s="141" t="s">
        <v>956</v>
      </c>
      <c r="C207" s="123"/>
      <c r="D207" s="123" t="s">
        <v>986</v>
      </c>
      <c r="E207" s="123"/>
      <c r="F207" s="125" t="s">
        <v>983</v>
      </c>
      <c r="G207" s="122">
        <f t="shared" si="18"/>
        <v>1</v>
      </c>
      <c r="H207" s="125">
        <v>2025</v>
      </c>
      <c r="I207" s="125">
        <v>25</v>
      </c>
      <c r="J207" s="415">
        <f>Costs!P215</f>
        <v>2160000</v>
      </c>
      <c r="K207" s="419">
        <f t="array" ref="K207">IF(_xlfn.SWITCH(TRUE,COLUMN()-COLUMN($J$5)-$G207&lt;0,FALSE,MOD(COLUMN()-COLUMN($J$5)-$G207,$I207)=0,TRUE,FALSE),$J207*K$2,0)</f>
        <v>2235600</v>
      </c>
      <c r="L207" s="126">
        <f t="array" ref="L207">IF(_xlfn.SWITCH(TRUE,COLUMN()-COLUMN($J$5)-$G207&lt;0,FALSE,MOD(COLUMN()-COLUMN($J$5)-$G207,$I207)=0,TRUE,FALSE),$J207*L$2,0)</f>
        <v>0</v>
      </c>
      <c r="M207" s="126">
        <f t="array" ref="M207">IF(_xlfn.SWITCH(TRUE,COLUMN()-COLUMN($J$5)-$G207&lt;0,FALSE,MOD(COLUMN()-COLUMN($J$5)-$G207,$I207)=0,TRUE,FALSE),$J207*M$2,0)</f>
        <v>0</v>
      </c>
      <c r="N207" s="126">
        <f t="array" ref="N207">IF(_xlfn.SWITCH(TRUE,COLUMN()-COLUMN($J$5)-$G207&lt;0,FALSE,MOD(COLUMN()-COLUMN($J$5)-$G207,$I207)=0,TRUE,FALSE),$J207*N$2,0)</f>
        <v>0</v>
      </c>
      <c r="O207" s="126">
        <f t="array" ref="O207">IF(_xlfn.SWITCH(TRUE,COLUMN()-COLUMN($J$5)-$G207&lt;0,FALSE,MOD(COLUMN()-COLUMN($J$5)-$G207,$I207)=0,TRUE,FALSE),$J207*O$2,0)</f>
        <v>0</v>
      </c>
      <c r="P207" s="126">
        <f t="array" ref="P207">IF(_xlfn.SWITCH(TRUE,COLUMN()-COLUMN($J$5)-$G207&lt;0,FALSE,MOD(COLUMN()-COLUMN($J$5)-$G207,$I207)=0,TRUE,FALSE),$J207*P$2,0)</f>
        <v>0</v>
      </c>
      <c r="Q207" s="126">
        <f t="array" ref="Q207">IF(_xlfn.SWITCH(TRUE,COLUMN()-COLUMN($J$5)-$G207&lt;0,FALSE,MOD(COLUMN()-COLUMN($J$5)-$G207,$I207)=0,TRUE,FALSE),$J207*Q$2,0)</f>
        <v>0</v>
      </c>
      <c r="R207" s="126">
        <f t="array" ref="R207">IF(_xlfn.SWITCH(TRUE,COLUMN()-COLUMN($J$5)-$G207&lt;0,FALSE,MOD(COLUMN()-COLUMN($J$5)-$G207,$I207)=0,TRUE,FALSE),$J207*R$2,0)</f>
        <v>0</v>
      </c>
      <c r="S207" s="126">
        <f t="array" ref="S207">IF(_xlfn.SWITCH(TRUE,COLUMN()-COLUMN($J$5)-$G207&lt;0,FALSE,MOD(COLUMN()-COLUMN($J$5)-$G207,$I207)=0,TRUE,FALSE),$J207*S$2,0)</f>
        <v>0</v>
      </c>
      <c r="T207" s="126">
        <f t="array" ref="T207">IF(_xlfn.SWITCH(TRUE,COLUMN()-COLUMN($J$5)-$G207&lt;0,FALSE,MOD(COLUMN()-COLUMN($J$5)-$G207,$I207)=0,TRUE,FALSE),$J207*T$2,0)</f>
        <v>0</v>
      </c>
      <c r="U207" s="126">
        <f t="array" ref="U207">IF(_xlfn.SWITCH(TRUE,COLUMN()-COLUMN($J$5)-$G207&lt;0,FALSE,MOD(COLUMN()-COLUMN($J$5)-$G207,$I207)=0,TRUE,FALSE),$J207*U$2,0)</f>
        <v>0</v>
      </c>
      <c r="V207" s="126">
        <f t="array" ref="V207">IF(_xlfn.SWITCH(TRUE,COLUMN()-COLUMN($J$5)-$G207&lt;0,FALSE,MOD(COLUMN()-COLUMN($J$5)-$G207,$I207)=0,TRUE,FALSE),$J207*V$2,0)</f>
        <v>0</v>
      </c>
      <c r="W207" s="126">
        <f t="array" ref="W207">IF(_xlfn.SWITCH(TRUE,COLUMN()-COLUMN($J$5)-$G207&lt;0,FALSE,MOD(COLUMN()-COLUMN($J$5)-$G207,$I207)=0,TRUE,FALSE),$J207*W$2,0)</f>
        <v>0</v>
      </c>
      <c r="X207" s="126">
        <f t="array" ref="X207">IF(_xlfn.SWITCH(TRUE,COLUMN()-COLUMN($J$5)-$G207&lt;0,FALSE,MOD(COLUMN()-COLUMN($J$5)-$G207,$I207)=0,TRUE,FALSE),$J207*X$2,0)</f>
        <v>0</v>
      </c>
      <c r="Y207" s="126">
        <f t="array" ref="Y207">IF(_xlfn.SWITCH(TRUE,COLUMN()-COLUMN($J$5)-$G207&lt;0,FALSE,MOD(COLUMN()-COLUMN($J$5)-$G207,$I207)=0,TRUE,FALSE),$J207*Y$2,0)</f>
        <v>0</v>
      </c>
      <c r="Z207" s="126">
        <f t="array" ref="Z207">IF(_xlfn.SWITCH(TRUE,COLUMN()-COLUMN($J$5)-$G207&lt;0,FALSE,MOD(COLUMN()-COLUMN($J$5)-$G207,$I207)=0,TRUE,FALSE),$J207*Z$2,0)</f>
        <v>0</v>
      </c>
      <c r="AA207" s="126">
        <f t="array" ref="AA207">IF(_xlfn.SWITCH(TRUE,COLUMN()-COLUMN($J$5)-$G207&lt;0,FALSE,MOD(COLUMN()-COLUMN($J$5)-$G207,$I207)=0,TRUE,FALSE),$J207*AA$2,0)</f>
        <v>0</v>
      </c>
      <c r="AB207" s="126">
        <f t="array" ref="AB207">IF(_xlfn.SWITCH(TRUE,COLUMN()-COLUMN($J$5)-$G207&lt;0,FALSE,MOD(COLUMN()-COLUMN($J$5)-$G207,$I207)=0,TRUE,FALSE),$J207*AB$2,0)</f>
        <v>0</v>
      </c>
      <c r="AC207" s="126">
        <f t="array" ref="AC207">IF(_xlfn.SWITCH(TRUE,COLUMN()-COLUMN($J$5)-$G207&lt;0,FALSE,MOD(COLUMN()-COLUMN($J$5)-$G207,$I207)=0,TRUE,FALSE),$J207*AC$2,0)</f>
        <v>0</v>
      </c>
      <c r="AD207" s="126">
        <f t="array" ref="AD207">IF(_xlfn.SWITCH(TRUE,COLUMN()-COLUMN($J$5)-$G207&lt;0,FALSE,MOD(COLUMN()-COLUMN($J$5)-$G207,$I207)=0,TRUE,FALSE),$J207*AD$2,0)</f>
        <v>0</v>
      </c>
      <c r="AE207" s="127">
        <f t="shared" si="19"/>
        <v>2235600</v>
      </c>
    </row>
    <row r="208" spans="1:31" s="128" customFormat="1" ht="30" outlineLevel="2">
      <c r="A208" s="122" t="s">
        <v>907</v>
      </c>
      <c r="B208" s="141" t="s">
        <v>957</v>
      </c>
      <c r="C208" s="123"/>
      <c r="D208" s="123" t="s">
        <v>987</v>
      </c>
      <c r="E208" s="123"/>
      <c r="F208" s="125" t="s">
        <v>983</v>
      </c>
      <c r="G208" s="122">
        <f t="shared" si="18"/>
        <v>2</v>
      </c>
      <c r="H208" s="125">
        <v>2026</v>
      </c>
      <c r="I208" s="125">
        <v>10</v>
      </c>
      <c r="J208" s="415">
        <f>Costs!P216</f>
        <v>2970000</v>
      </c>
      <c r="K208" s="419">
        <f t="array" ref="K208">IF(_xlfn.SWITCH(TRUE,COLUMN()-COLUMN($J$5)-$G208&lt;0,FALSE,MOD(COLUMN()-COLUMN($J$5)-$G208,$I208)=0,TRUE,FALSE),$J208*K$2,0)</f>
        <v>0</v>
      </c>
      <c r="L208" s="126">
        <f t="array" ref="L208">IF(_xlfn.SWITCH(TRUE,COLUMN()-COLUMN($J$5)-$G208&lt;0,FALSE,MOD(COLUMN()-COLUMN($J$5)-$G208,$I208)=0,TRUE,FALSE),$J208*L$2,0)</f>
        <v>3166168.5</v>
      </c>
      <c r="M208" s="126">
        <f t="array" ref="M208">IF(_xlfn.SWITCH(TRUE,COLUMN()-COLUMN($J$5)-$G208&lt;0,FALSE,MOD(COLUMN()-COLUMN($J$5)-$G208,$I208)=0,TRUE,FALSE),$J208*M$2,0)</f>
        <v>0</v>
      </c>
      <c r="N208" s="126">
        <f t="array" ref="N208">IF(_xlfn.SWITCH(TRUE,COLUMN()-COLUMN($J$5)-$G208&lt;0,FALSE,MOD(COLUMN()-COLUMN($J$5)-$G208,$I208)=0,TRUE,FALSE),$J208*N$2,0)</f>
        <v>0</v>
      </c>
      <c r="O208" s="126">
        <f t="array" ref="O208">IF(_xlfn.SWITCH(TRUE,COLUMN()-COLUMN($J$5)-$G208&lt;0,FALSE,MOD(COLUMN()-COLUMN($J$5)-$G208,$I208)=0,TRUE,FALSE),$J208*O$2,0)</f>
        <v>0</v>
      </c>
      <c r="P208" s="126">
        <f t="array" ref="P208">IF(_xlfn.SWITCH(TRUE,COLUMN()-COLUMN($J$5)-$G208&lt;0,FALSE,MOD(COLUMN()-COLUMN($J$5)-$G208,$I208)=0,TRUE,FALSE),$J208*P$2,0)</f>
        <v>0</v>
      </c>
      <c r="Q208" s="126">
        <f t="array" ref="Q208">IF(_xlfn.SWITCH(TRUE,COLUMN()-COLUMN($J$5)-$G208&lt;0,FALSE,MOD(COLUMN()-COLUMN($J$5)-$G208,$I208)=0,TRUE,FALSE),$J208*Q$2,0)</f>
        <v>0</v>
      </c>
      <c r="R208" s="126">
        <f t="array" ref="R208">IF(_xlfn.SWITCH(TRUE,COLUMN()-COLUMN($J$5)-$G208&lt;0,FALSE,MOD(COLUMN()-COLUMN($J$5)-$G208,$I208)=0,TRUE,FALSE),$J208*R$2,0)</f>
        <v>0</v>
      </c>
      <c r="S208" s="126">
        <f t="array" ref="S208">IF(_xlfn.SWITCH(TRUE,COLUMN()-COLUMN($J$5)-$G208&lt;0,FALSE,MOD(COLUMN()-COLUMN($J$5)-$G208,$I208)=0,TRUE,FALSE),$J208*S$2,0)</f>
        <v>0</v>
      </c>
      <c r="T208" s="126">
        <f t="array" ref="T208">IF(_xlfn.SWITCH(TRUE,COLUMN()-COLUMN($J$5)-$G208&lt;0,FALSE,MOD(COLUMN()-COLUMN($J$5)-$G208,$I208)=0,TRUE,FALSE),$J208*T$2,0)</f>
        <v>0</v>
      </c>
      <c r="U208" s="126">
        <f t="array" ref="U208">IF(_xlfn.SWITCH(TRUE,COLUMN()-COLUMN($J$5)-$G208&lt;0,FALSE,MOD(COLUMN()-COLUMN($J$5)-$G208,$I208)=0,TRUE,FALSE),$J208*U$2,0)</f>
        <v>0</v>
      </c>
      <c r="V208" s="126">
        <f t="array" ref="V208">IF(_xlfn.SWITCH(TRUE,COLUMN()-COLUMN($J$5)-$G208&lt;0,FALSE,MOD(COLUMN()-COLUMN($J$5)-$G208,$I208)=0,TRUE,FALSE),$J208*V$2,0)</f>
        <v>4255065.7069134107</v>
      </c>
      <c r="W208" s="126">
        <f t="array" ref="W208">IF(_xlfn.SWITCH(TRUE,COLUMN()-COLUMN($J$5)-$G208&lt;0,FALSE,MOD(COLUMN()-COLUMN($J$5)-$G208,$I208)=0,TRUE,FALSE),$J208*W$2,0)</f>
        <v>0</v>
      </c>
      <c r="X208" s="126">
        <f t="array" ref="X208">IF(_xlfn.SWITCH(TRUE,COLUMN()-COLUMN($J$5)-$G208&lt;0,FALSE,MOD(COLUMN()-COLUMN($J$5)-$G208,$I208)=0,TRUE,FALSE),$J208*X$2,0)</f>
        <v>0</v>
      </c>
      <c r="Y208" s="126">
        <f t="array" ref="Y208">IF(_xlfn.SWITCH(TRUE,COLUMN()-COLUMN($J$5)-$G208&lt;0,FALSE,MOD(COLUMN()-COLUMN($J$5)-$G208,$I208)=0,TRUE,FALSE),$J208*Y$2,0)</f>
        <v>0</v>
      </c>
      <c r="Z208" s="126">
        <f t="array" ref="Z208">IF(_xlfn.SWITCH(TRUE,COLUMN()-COLUMN($J$5)-$G208&lt;0,FALSE,MOD(COLUMN()-COLUMN($J$5)-$G208,$I208)=0,TRUE,FALSE),$J208*Z$2,0)</f>
        <v>0</v>
      </c>
      <c r="AA208" s="126">
        <f t="array" ref="AA208">IF(_xlfn.SWITCH(TRUE,COLUMN()-COLUMN($J$5)-$G208&lt;0,FALSE,MOD(COLUMN()-COLUMN($J$5)-$G208,$I208)=0,TRUE,FALSE),$J208*AA$2,0)</f>
        <v>0</v>
      </c>
      <c r="AB208" s="126">
        <f t="array" ref="AB208">IF(_xlfn.SWITCH(TRUE,COLUMN()-COLUMN($J$5)-$G208&lt;0,FALSE,MOD(COLUMN()-COLUMN($J$5)-$G208,$I208)=0,TRUE,FALSE),$J208*AB$2,0)</f>
        <v>0</v>
      </c>
      <c r="AC208" s="126">
        <f t="array" ref="AC208">IF(_xlfn.SWITCH(TRUE,COLUMN()-COLUMN($J$5)-$G208&lt;0,FALSE,MOD(COLUMN()-COLUMN($J$5)-$G208,$I208)=0,TRUE,FALSE),$J208*AC$2,0)</f>
        <v>0</v>
      </c>
      <c r="AD208" s="126">
        <f t="array" ref="AD208">IF(_xlfn.SWITCH(TRUE,COLUMN()-COLUMN($J$5)-$G208&lt;0,FALSE,MOD(COLUMN()-COLUMN($J$5)-$G208,$I208)=0,TRUE,FALSE),$J208*AD$2,0)</f>
        <v>0</v>
      </c>
      <c r="AE208" s="127">
        <f t="shared" si="19"/>
        <v>7421234.2069134107</v>
      </c>
    </row>
    <row r="209" spans="1:31" s="128" customFormat="1" ht="35.1" customHeight="1" outlineLevel="2">
      <c r="A209" s="122" t="s">
        <v>907</v>
      </c>
      <c r="B209" s="141" t="s">
        <v>958</v>
      </c>
      <c r="C209" s="123"/>
      <c r="D209" s="123" t="s">
        <v>987</v>
      </c>
      <c r="E209" s="123"/>
      <c r="F209" s="125" t="s">
        <v>983</v>
      </c>
      <c r="G209" s="122">
        <f t="shared" si="18"/>
        <v>2</v>
      </c>
      <c r="H209" s="125">
        <v>2026</v>
      </c>
      <c r="I209" s="125">
        <v>10</v>
      </c>
      <c r="J209" s="415">
        <f>Costs!P217</f>
        <v>67500</v>
      </c>
      <c r="K209" s="419">
        <f t="array" ref="K209">IF(_xlfn.SWITCH(TRUE,COLUMN()-COLUMN($J$5)-$G209&lt;0,FALSE,MOD(COLUMN()-COLUMN($J$5)-$G209,$I209)=0,TRUE,FALSE),$J209*K$2,0)</f>
        <v>0</v>
      </c>
      <c r="L209" s="126">
        <f t="array" ref="L209">IF(_xlfn.SWITCH(TRUE,COLUMN()-COLUMN($J$5)-$G209&lt;0,FALSE,MOD(COLUMN()-COLUMN($J$5)-$G209,$I209)=0,TRUE,FALSE),$J209*L$2,0)</f>
        <v>71958.375</v>
      </c>
      <c r="M209" s="126">
        <f t="array" ref="M209">IF(_xlfn.SWITCH(TRUE,COLUMN()-COLUMN($J$5)-$G209&lt;0,FALSE,MOD(COLUMN()-COLUMN($J$5)-$G209,$I209)=0,TRUE,FALSE),$J209*M$2,0)</f>
        <v>0</v>
      </c>
      <c r="N209" s="126">
        <f t="array" ref="N209">IF(_xlfn.SWITCH(TRUE,COLUMN()-COLUMN($J$5)-$G209&lt;0,FALSE,MOD(COLUMN()-COLUMN($J$5)-$G209,$I209)=0,TRUE,FALSE),$J209*N$2,0)</f>
        <v>0</v>
      </c>
      <c r="O209" s="126">
        <f t="array" ref="O209">IF(_xlfn.SWITCH(TRUE,COLUMN()-COLUMN($J$5)-$G209&lt;0,FALSE,MOD(COLUMN()-COLUMN($J$5)-$G209,$I209)=0,TRUE,FALSE),$J209*O$2,0)</f>
        <v>0</v>
      </c>
      <c r="P209" s="126">
        <f t="array" ref="P209">IF(_xlfn.SWITCH(TRUE,COLUMN()-COLUMN($J$5)-$G209&lt;0,FALSE,MOD(COLUMN()-COLUMN($J$5)-$G209,$I209)=0,TRUE,FALSE),$J209*P$2,0)</f>
        <v>0</v>
      </c>
      <c r="Q209" s="126">
        <f t="array" ref="Q209">IF(_xlfn.SWITCH(TRUE,COLUMN()-COLUMN($J$5)-$G209&lt;0,FALSE,MOD(COLUMN()-COLUMN($J$5)-$G209,$I209)=0,TRUE,FALSE),$J209*Q$2,0)</f>
        <v>0</v>
      </c>
      <c r="R209" s="126">
        <f t="array" ref="R209">IF(_xlfn.SWITCH(TRUE,COLUMN()-COLUMN($J$5)-$G209&lt;0,FALSE,MOD(COLUMN()-COLUMN($J$5)-$G209,$I209)=0,TRUE,FALSE),$J209*R$2,0)</f>
        <v>0</v>
      </c>
      <c r="S209" s="126">
        <f t="array" ref="S209">IF(_xlfn.SWITCH(TRUE,COLUMN()-COLUMN($J$5)-$G209&lt;0,FALSE,MOD(COLUMN()-COLUMN($J$5)-$G209,$I209)=0,TRUE,FALSE),$J209*S$2,0)</f>
        <v>0</v>
      </c>
      <c r="T209" s="126">
        <f t="array" ref="T209">IF(_xlfn.SWITCH(TRUE,COLUMN()-COLUMN($J$5)-$G209&lt;0,FALSE,MOD(COLUMN()-COLUMN($J$5)-$G209,$I209)=0,TRUE,FALSE),$J209*T$2,0)</f>
        <v>0</v>
      </c>
      <c r="U209" s="126">
        <f t="array" ref="U209">IF(_xlfn.SWITCH(TRUE,COLUMN()-COLUMN($J$5)-$G209&lt;0,FALSE,MOD(COLUMN()-COLUMN($J$5)-$G209,$I209)=0,TRUE,FALSE),$J209*U$2,0)</f>
        <v>0</v>
      </c>
      <c r="V209" s="126">
        <f t="array" ref="V209">IF(_xlfn.SWITCH(TRUE,COLUMN()-COLUMN($J$5)-$G209&lt;0,FALSE,MOD(COLUMN()-COLUMN($J$5)-$G209,$I209)=0,TRUE,FALSE),$J209*V$2,0)</f>
        <v>96706.038793486601</v>
      </c>
      <c r="W209" s="126">
        <f t="array" ref="W209">IF(_xlfn.SWITCH(TRUE,COLUMN()-COLUMN($J$5)-$G209&lt;0,FALSE,MOD(COLUMN()-COLUMN($J$5)-$G209,$I209)=0,TRUE,FALSE),$J209*W$2,0)</f>
        <v>0</v>
      </c>
      <c r="X209" s="126">
        <f t="array" ref="X209">IF(_xlfn.SWITCH(TRUE,COLUMN()-COLUMN($J$5)-$G209&lt;0,FALSE,MOD(COLUMN()-COLUMN($J$5)-$G209,$I209)=0,TRUE,FALSE),$J209*X$2,0)</f>
        <v>0</v>
      </c>
      <c r="Y209" s="126">
        <f t="array" ref="Y209">IF(_xlfn.SWITCH(TRUE,COLUMN()-COLUMN($J$5)-$G209&lt;0,FALSE,MOD(COLUMN()-COLUMN($J$5)-$G209,$I209)=0,TRUE,FALSE),$J209*Y$2,0)</f>
        <v>0</v>
      </c>
      <c r="Z209" s="126">
        <f t="array" ref="Z209">IF(_xlfn.SWITCH(TRUE,COLUMN()-COLUMN($J$5)-$G209&lt;0,FALSE,MOD(COLUMN()-COLUMN($J$5)-$G209,$I209)=0,TRUE,FALSE),$J209*Z$2,0)</f>
        <v>0</v>
      </c>
      <c r="AA209" s="126">
        <f t="array" ref="AA209">IF(_xlfn.SWITCH(TRUE,COLUMN()-COLUMN($J$5)-$G209&lt;0,FALSE,MOD(COLUMN()-COLUMN($J$5)-$G209,$I209)=0,TRUE,FALSE),$J209*AA$2,0)</f>
        <v>0</v>
      </c>
      <c r="AB209" s="126">
        <f t="array" ref="AB209">IF(_xlfn.SWITCH(TRUE,COLUMN()-COLUMN($J$5)-$G209&lt;0,FALSE,MOD(COLUMN()-COLUMN($J$5)-$G209,$I209)=0,TRUE,FALSE),$J209*AB$2,0)</f>
        <v>0</v>
      </c>
      <c r="AC209" s="126">
        <f t="array" ref="AC209">IF(_xlfn.SWITCH(TRUE,COLUMN()-COLUMN($J$5)-$G209&lt;0,FALSE,MOD(COLUMN()-COLUMN($J$5)-$G209,$I209)=0,TRUE,FALSE),$J209*AC$2,0)</f>
        <v>0</v>
      </c>
      <c r="AD209" s="126">
        <f t="array" ref="AD209">IF(_xlfn.SWITCH(TRUE,COLUMN()-COLUMN($J$5)-$G209&lt;0,FALSE,MOD(COLUMN()-COLUMN($J$5)-$G209,$I209)=0,TRUE,FALSE),$J209*AD$2,0)</f>
        <v>0</v>
      </c>
      <c r="AE209" s="127">
        <f t="shared" si="19"/>
        <v>168664.4137934866</v>
      </c>
    </row>
    <row r="210" spans="1:31" s="128" customFormat="1" ht="30" outlineLevel="2">
      <c r="A210" s="122" t="s">
        <v>907</v>
      </c>
      <c r="B210" s="141" t="s">
        <v>959</v>
      </c>
      <c r="C210" s="123"/>
      <c r="D210" s="123" t="s">
        <v>987</v>
      </c>
      <c r="E210" s="123"/>
      <c r="F210" s="125" t="s">
        <v>983</v>
      </c>
      <c r="G210" s="122">
        <f t="shared" si="18"/>
        <v>2</v>
      </c>
      <c r="H210" s="125">
        <v>2026</v>
      </c>
      <c r="I210" s="125">
        <v>10</v>
      </c>
      <c r="J210" s="415">
        <f>Costs!P218</f>
        <v>40500</v>
      </c>
      <c r="K210" s="419">
        <f t="array" ref="K210">IF(_xlfn.SWITCH(TRUE,COLUMN()-COLUMN($J$5)-$G210&lt;0,FALSE,MOD(COLUMN()-COLUMN($J$5)-$G210,$I210)=0,TRUE,FALSE),$J210*K$2,0)</f>
        <v>0</v>
      </c>
      <c r="L210" s="126">
        <f t="array" ref="L210">IF(_xlfn.SWITCH(TRUE,COLUMN()-COLUMN($J$5)-$G210&lt;0,FALSE,MOD(COLUMN()-COLUMN($J$5)-$G210,$I210)=0,TRUE,FALSE),$J210*L$2,0)</f>
        <v>43175.024999999994</v>
      </c>
      <c r="M210" s="126">
        <f t="array" ref="M210">IF(_xlfn.SWITCH(TRUE,COLUMN()-COLUMN($J$5)-$G210&lt;0,FALSE,MOD(COLUMN()-COLUMN($J$5)-$G210,$I210)=0,TRUE,FALSE),$J210*M$2,0)</f>
        <v>0</v>
      </c>
      <c r="N210" s="126">
        <f t="array" ref="N210">IF(_xlfn.SWITCH(TRUE,COLUMN()-COLUMN($J$5)-$G210&lt;0,FALSE,MOD(COLUMN()-COLUMN($J$5)-$G210,$I210)=0,TRUE,FALSE),$J210*N$2,0)</f>
        <v>0</v>
      </c>
      <c r="O210" s="126">
        <f t="array" ref="O210">IF(_xlfn.SWITCH(TRUE,COLUMN()-COLUMN($J$5)-$G210&lt;0,FALSE,MOD(COLUMN()-COLUMN($J$5)-$G210,$I210)=0,TRUE,FALSE),$J210*O$2,0)</f>
        <v>0</v>
      </c>
      <c r="P210" s="126">
        <f t="array" ref="P210">IF(_xlfn.SWITCH(TRUE,COLUMN()-COLUMN($J$5)-$G210&lt;0,FALSE,MOD(COLUMN()-COLUMN($J$5)-$G210,$I210)=0,TRUE,FALSE),$J210*P$2,0)</f>
        <v>0</v>
      </c>
      <c r="Q210" s="126">
        <f t="array" ref="Q210">IF(_xlfn.SWITCH(TRUE,COLUMN()-COLUMN($J$5)-$G210&lt;0,FALSE,MOD(COLUMN()-COLUMN($J$5)-$G210,$I210)=0,TRUE,FALSE),$J210*Q$2,0)</f>
        <v>0</v>
      </c>
      <c r="R210" s="126">
        <f t="array" ref="R210">IF(_xlfn.SWITCH(TRUE,COLUMN()-COLUMN($J$5)-$G210&lt;0,FALSE,MOD(COLUMN()-COLUMN($J$5)-$G210,$I210)=0,TRUE,FALSE),$J210*R$2,0)</f>
        <v>0</v>
      </c>
      <c r="S210" s="126">
        <f t="array" ref="S210">IF(_xlfn.SWITCH(TRUE,COLUMN()-COLUMN($J$5)-$G210&lt;0,FALSE,MOD(COLUMN()-COLUMN($J$5)-$G210,$I210)=0,TRUE,FALSE),$J210*S$2,0)</f>
        <v>0</v>
      </c>
      <c r="T210" s="126">
        <f t="array" ref="T210">IF(_xlfn.SWITCH(TRUE,COLUMN()-COLUMN($J$5)-$G210&lt;0,FALSE,MOD(COLUMN()-COLUMN($J$5)-$G210,$I210)=0,TRUE,FALSE),$J210*T$2,0)</f>
        <v>0</v>
      </c>
      <c r="U210" s="126">
        <f t="array" ref="U210">IF(_xlfn.SWITCH(TRUE,COLUMN()-COLUMN($J$5)-$G210&lt;0,FALSE,MOD(COLUMN()-COLUMN($J$5)-$G210,$I210)=0,TRUE,FALSE),$J210*U$2,0)</f>
        <v>0</v>
      </c>
      <c r="V210" s="126">
        <f t="array" ref="V210">IF(_xlfn.SWITCH(TRUE,COLUMN()-COLUMN($J$5)-$G210&lt;0,FALSE,MOD(COLUMN()-COLUMN($J$5)-$G210,$I210)=0,TRUE,FALSE),$J210*V$2,0)</f>
        <v>58023.623276091959</v>
      </c>
      <c r="W210" s="126">
        <f t="array" ref="W210">IF(_xlfn.SWITCH(TRUE,COLUMN()-COLUMN($J$5)-$G210&lt;0,FALSE,MOD(COLUMN()-COLUMN($J$5)-$G210,$I210)=0,TRUE,FALSE),$J210*W$2,0)</f>
        <v>0</v>
      </c>
      <c r="X210" s="126">
        <f t="array" ref="X210">IF(_xlfn.SWITCH(TRUE,COLUMN()-COLUMN($J$5)-$G210&lt;0,FALSE,MOD(COLUMN()-COLUMN($J$5)-$G210,$I210)=0,TRUE,FALSE),$J210*X$2,0)</f>
        <v>0</v>
      </c>
      <c r="Y210" s="126">
        <f t="array" ref="Y210">IF(_xlfn.SWITCH(TRUE,COLUMN()-COLUMN($J$5)-$G210&lt;0,FALSE,MOD(COLUMN()-COLUMN($J$5)-$G210,$I210)=0,TRUE,FALSE),$J210*Y$2,0)</f>
        <v>0</v>
      </c>
      <c r="Z210" s="126">
        <f t="array" ref="Z210">IF(_xlfn.SWITCH(TRUE,COLUMN()-COLUMN($J$5)-$G210&lt;0,FALSE,MOD(COLUMN()-COLUMN($J$5)-$G210,$I210)=0,TRUE,FALSE),$J210*Z$2,0)</f>
        <v>0</v>
      </c>
      <c r="AA210" s="126">
        <f t="array" ref="AA210">IF(_xlfn.SWITCH(TRUE,COLUMN()-COLUMN($J$5)-$G210&lt;0,FALSE,MOD(COLUMN()-COLUMN($J$5)-$G210,$I210)=0,TRUE,FALSE),$J210*AA$2,0)</f>
        <v>0</v>
      </c>
      <c r="AB210" s="126">
        <f t="array" ref="AB210">IF(_xlfn.SWITCH(TRUE,COLUMN()-COLUMN($J$5)-$G210&lt;0,FALSE,MOD(COLUMN()-COLUMN($J$5)-$G210,$I210)=0,TRUE,FALSE),$J210*AB$2,0)</f>
        <v>0</v>
      </c>
      <c r="AC210" s="126">
        <f t="array" ref="AC210">IF(_xlfn.SWITCH(TRUE,COLUMN()-COLUMN($J$5)-$G210&lt;0,FALSE,MOD(COLUMN()-COLUMN($J$5)-$G210,$I210)=0,TRUE,FALSE),$J210*AC$2,0)</f>
        <v>0</v>
      </c>
      <c r="AD210" s="126">
        <f t="array" ref="AD210">IF(_xlfn.SWITCH(TRUE,COLUMN()-COLUMN($J$5)-$G210&lt;0,FALSE,MOD(COLUMN()-COLUMN($J$5)-$G210,$I210)=0,TRUE,FALSE),$J210*AD$2,0)</f>
        <v>0</v>
      </c>
      <c r="AE210" s="127">
        <f t="shared" si="19"/>
        <v>101198.64827609196</v>
      </c>
    </row>
    <row r="211" spans="1:31" s="128" customFormat="1" ht="30" outlineLevel="2">
      <c r="A211" s="122" t="s">
        <v>907</v>
      </c>
      <c r="B211" s="141" t="s">
        <v>960</v>
      </c>
      <c r="C211" s="123"/>
      <c r="D211" s="123" t="s">
        <v>1289</v>
      </c>
      <c r="E211" s="123"/>
      <c r="F211" s="125" t="s">
        <v>983</v>
      </c>
      <c r="G211" s="122">
        <f t="shared" si="18"/>
        <v>1</v>
      </c>
      <c r="H211" s="125">
        <v>2025</v>
      </c>
      <c r="I211" s="125">
        <v>10</v>
      </c>
      <c r="J211" s="415">
        <f>Costs!P219</f>
        <v>4725000</v>
      </c>
      <c r="K211" s="419">
        <f t="array" ref="K211">IF(_xlfn.SWITCH(TRUE,COLUMN()-COLUMN($J$5)-$G211&lt;0,FALSE,MOD(COLUMN()-COLUMN($J$5)-$G211,$I211)=0,TRUE,FALSE),$J211*K$2,0)</f>
        <v>4890375</v>
      </c>
      <c r="L211" s="126">
        <f t="array" ref="L211">IF(_xlfn.SWITCH(TRUE,COLUMN()-COLUMN($J$5)-$G211&lt;0,FALSE,MOD(COLUMN()-COLUMN($J$5)-$G211,$I211)=0,TRUE,FALSE),$J211*L$2,0)</f>
        <v>0</v>
      </c>
      <c r="M211" s="126">
        <f t="array" ref="M211">IF(_xlfn.SWITCH(TRUE,COLUMN()-COLUMN($J$5)-$G211&lt;0,FALSE,MOD(COLUMN()-COLUMN($J$5)-$G211,$I211)=0,TRUE,FALSE),$J211*M$2,0)</f>
        <v>0</v>
      </c>
      <c r="N211" s="126">
        <f t="array" ref="N211">IF(_xlfn.SWITCH(TRUE,COLUMN()-COLUMN($J$5)-$G211&lt;0,FALSE,MOD(COLUMN()-COLUMN($J$5)-$G211,$I211)=0,TRUE,FALSE),$J211*N$2,0)</f>
        <v>0</v>
      </c>
      <c r="O211" s="126">
        <f t="array" ref="O211">IF(_xlfn.SWITCH(TRUE,COLUMN()-COLUMN($J$5)-$G211&lt;0,FALSE,MOD(COLUMN()-COLUMN($J$5)-$G211,$I211)=0,TRUE,FALSE),$J211*O$2,0)</f>
        <v>0</v>
      </c>
      <c r="P211" s="126">
        <f t="array" ref="P211">IF(_xlfn.SWITCH(TRUE,COLUMN()-COLUMN($J$5)-$G211&lt;0,FALSE,MOD(COLUMN()-COLUMN($J$5)-$G211,$I211)=0,TRUE,FALSE),$J211*P$2,0)</f>
        <v>0</v>
      </c>
      <c r="Q211" s="126">
        <f t="array" ref="Q211">IF(_xlfn.SWITCH(TRUE,COLUMN()-COLUMN($J$5)-$G211&lt;0,FALSE,MOD(COLUMN()-COLUMN($J$5)-$G211,$I211)=0,TRUE,FALSE),$J211*Q$2,0)</f>
        <v>0</v>
      </c>
      <c r="R211" s="126">
        <f t="array" ref="R211">IF(_xlfn.SWITCH(TRUE,COLUMN()-COLUMN($J$5)-$G211&lt;0,FALSE,MOD(COLUMN()-COLUMN($J$5)-$G211,$I211)=0,TRUE,FALSE),$J211*R$2,0)</f>
        <v>0</v>
      </c>
      <c r="S211" s="126">
        <f t="array" ref="S211">IF(_xlfn.SWITCH(TRUE,COLUMN()-COLUMN($J$5)-$G211&lt;0,FALSE,MOD(COLUMN()-COLUMN($J$5)-$G211,$I211)=0,TRUE,FALSE),$J211*S$2,0)</f>
        <v>0</v>
      </c>
      <c r="T211" s="126">
        <f t="array" ref="T211">IF(_xlfn.SWITCH(TRUE,COLUMN()-COLUMN($J$5)-$G211&lt;0,FALSE,MOD(COLUMN()-COLUMN($J$5)-$G211,$I211)=0,TRUE,FALSE),$J211*T$2,0)</f>
        <v>0</v>
      </c>
      <c r="U211" s="126">
        <f t="array" ref="U211">IF(_xlfn.SWITCH(TRUE,COLUMN()-COLUMN($J$5)-$G211&lt;0,FALSE,MOD(COLUMN()-COLUMN($J$5)-$G211,$I211)=0,TRUE,FALSE),$J211*U$2,0)</f>
        <v>6572255.0636350112</v>
      </c>
      <c r="V211" s="126">
        <f t="array" ref="V211">IF(_xlfn.SWITCH(TRUE,COLUMN()-COLUMN($J$5)-$G211&lt;0,FALSE,MOD(COLUMN()-COLUMN($J$5)-$G211,$I211)=0,TRUE,FALSE),$J211*V$2,0)</f>
        <v>0</v>
      </c>
      <c r="W211" s="126">
        <f t="array" ref="W211">IF(_xlfn.SWITCH(TRUE,COLUMN()-COLUMN($J$5)-$G211&lt;0,FALSE,MOD(COLUMN()-COLUMN($J$5)-$G211,$I211)=0,TRUE,FALSE),$J211*W$2,0)</f>
        <v>0</v>
      </c>
      <c r="X211" s="126">
        <f t="array" ref="X211">IF(_xlfn.SWITCH(TRUE,COLUMN()-COLUMN($J$5)-$G211&lt;0,FALSE,MOD(COLUMN()-COLUMN($J$5)-$G211,$I211)=0,TRUE,FALSE),$J211*X$2,0)</f>
        <v>0</v>
      </c>
      <c r="Y211" s="126">
        <f t="array" ref="Y211">IF(_xlfn.SWITCH(TRUE,COLUMN()-COLUMN($J$5)-$G211&lt;0,FALSE,MOD(COLUMN()-COLUMN($J$5)-$G211,$I211)=0,TRUE,FALSE),$J211*Y$2,0)</f>
        <v>0</v>
      </c>
      <c r="Z211" s="126">
        <f t="array" ref="Z211">IF(_xlfn.SWITCH(TRUE,COLUMN()-COLUMN($J$5)-$G211&lt;0,FALSE,MOD(COLUMN()-COLUMN($J$5)-$G211,$I211)=0,TRUE,FALSE),$J211*Z$2,0)</f>
        <v>0</v>
      </c>
      <c r="AA211" s="126">
        <f t="array" ref="AA211">IF(_xlfn.SWITCH(TRUE,COLUMN()-COLUMN($J$5)-$G211&lt;0,FALSE,MOD(COLUMN()-COLUMN($J$5)-$G211,$I211)=0,TRUE,FALSE),$J211*AA$2,0)</f>
        <v>0</v>
      </c>
      <c r="AB211" s="126">
        <f t="array" ref="AB211">IF(_xlfn.SWITCH(TRUE,COLUMN()-COLUMN($J$5)-$G211&lt;0,FALSE,MOD(COLUMN()-COLUMN($J$5)-$G211,$I211)=0,TRUE,FALSE),$J211*AB$2,0)</f>
        <v>0</v>
      </c>
      <c r="AC211" s="126">
        <f t="array" ref="AC211">IF(_xlfn.SWITCH(TRUE,COLUMN()-COLUMN($J$5)-$G211&lt;0,FALSE,MOD(COLUMN()-COLUMN($J$5)-$G211,$I211)=0,TRUE,FALSE),$J211*AC$2,0)</f>
        <v>0</v>
      </c>
      <c r="AD211" s="126">
        <f t="array" ref="AD211">IF(_xlfn.SWITCH(TRUE,COLUMN()-COLUMN($J$5)-$G211&lt;0,FALSE,MOD(COLUMN()-COLUMN($J$5)-$G211,$I211)=0,TRUE,FALSE),$J211*AD$2,0)</f>
        <v>0</v>
      </c>
      <c r="AE211" s="127">
        <f t="shared" si="19"/>
        <v>11462630.06363501</v>
      </c>
    </row>
    <row r="212" spans="1:31" s="128" customFormat="1" ht="15" outlineLevel="2">
      <c r="A212" s="122" t="s">
        <v>907</v>
      </c>
      <c r="B212" s="141" t="s">
        <v>961</v>
      </c>
      <c r="C212" s="123"/>
      <c r="D212" s="123" t="s">
        <v>1289</v>
      </c>
      <c r="E212" s="123"/>
      <c r="F212" s="125" t="s">
        <v>983</v>
      </c>
      <c r="G212" s="122">
        <f t="shared" si="18"/>
        <v>1</v>
      </c>
      <c r="H212" s="125">
        <v>2025</v>
      </c>
      <c r="I212" s="125">
        <v>10</v>
      </c>
      <c r="J212" s="415">
        <f>Costs!P220</f>
        <v>540000</v>
      </c>
      <c r="K212" s="419">
        <f t="array" ref="K212">IF(_xlfn.SWITCH(TRUE,COLUMN()-COLUMN($J$5)-$G212&lt;0,FALSE,MOD(COLUMN()-COLUMN($J$5)-$G212,$I212)=0,TRUE,FALSE),$J212*K$2,0)</f>
        <v>558900</v>
      </c>
      <c r="L212" s="126">
        <f t="array" ref="L212">IF(_xlfn.SWITCH(TRUE,COLUMN()-COLUMN($J$5)-$G212&lt;0,FALSE,MOD(COLUMN()-COLUMN($J$5)-$G212,$I212)=0,TRUE,FALSE),$J212*L$2,0)</f>
        <v>0</v>
      </c>
      <c r="M212" s="126">
        <f t="array" ref="M212">IF(_xlfn.SWITCH(TRUE,COLUMN()-COLUMN($J$5)-$G212&lt;0,FALSE,MOD(COLUMN()-COLUMN($J$5)-$G212,$I212)=0,TRUE,FALSE),$J212*M$2,0)</f>
        <v>0</v>
      </c>
      <c r="N212" s="126">
        <f t="array" ref="N212">IF(_xlfn.SWITCH(TRUE,COLUMN()-COLUMN($J$5)-$G212&lt;0,FALSE,MOD(COLUMN()-COLUMN($J$5)-$G212,$I212)=0,TRUE,FALSE),$J212*N$2,0)</f>
        <v>0</v>
      </c>
      <c r="O212" s="126">
        <f t="array" ref="O212">IF(_xlfn.SWITCH(TRUE,COLUMN()-COLUMN($J$5)-$G212&lt;0,FALSE,MOD(COLUMN()-COLUMN($J$5)-$G212,$I212)=0,TRUE,FALSE),$J212*O$2,0)</f>
        <v>0</v>
      </c>
      <c r="P212" s="126">
        <f t="array" ref="P212">IF(_xlfn.SWITCH(TRUE,COLUMN()-COLUMN($J$5)-$G212&lt;0,FALSE,MOD(COLUMN()-COLUMN($J$5)-$G212,$I212)=0,TRUE,FALSE),$J212*P$2,0)</f>
        <v>0</v>
      </c>
      <c r="Q212" s="126">
        <f t="array" ref="Q212">IF(_xlfn.SWITCH(TRUE,COLUMN()-COLUMN($J$5)-$G212&lt;0,FALSE,MOD(COLUMN()-COLUMN($J$5)-$G212,$I212)=0,TRUE,FALSE),$J212*Q$2,0)</f>
        <v>0</v>
      </c>
      <c r="R212" s="126">
        <f t="array" ref="R212">IF(_xlfn.SWITCH(TRUE,COLUMN()-COLUMN($J$5)-$G212&lt;0,FALSE,MOD(COLUMN()-COLUMN($J$5)-$G212,$I212)=0,TRUE,FALSE),$J212*R$2,0)</f>
        <v>0</v>
      </c>
      <c r="S212" s="126">
        <f t="array" ref="S212">IF(_xlfn.SWITCH(TRUE,COLUMN()-COLUMN($J$5)-$G212&lt;0,FALSE,MOD(COLUMN()-COLUMN($J$5)-$G212,$I212)=0,TRUE,FALSE),$J212*S$2,0)</f>
        <v>0</v>
      </c>
      <c r="T212" s="126">
        <f t="array" ref="T212">IF(_xlfn.SWITCH(TRUE,COLUMN()-COLUMN($J$5)-$G212&lt;0,FALSE,MOD(COLUMN()-COLUMN($J$5)-$G212,$I212)=0,TRUE,FALSE),$J212*T$2,0)</f>
        <v>0</v>
      </c>
      <c r="U212" s="126">
        <f t="array" ref="U212">IF(_xlfn.SWITCH(TRUE,COLUMN()-COLUMN($J$5)-$G212&lt;0,FALSE,MOD(COLUMN()-COLUMN($J$5)-$G212,$I212)=0,TRUE,FALSE),$J212*U$2,0)</f>
        <v>751114.86441542988</v>
      </c>
      <c r="V212" s="126">
        <f t="array" ref="V212">IF(_xlfn.SWITCH(TRUE,COLUMN()-COLUMN($J$5)-$G212&lt;0,FALSE,MOD(COLUMN()-COLUMN($J$5)-$G212,$I212)=0,TRUE,FALSE),$J212*V$2,0)</f>
        <v>0</v>
      </c>
      <c r="W212" s="126">
        <f t="array" ref="W212">IF(_xlfn.SWITCH(TRUE,COLUMN()-COLUMN($J$5)-$G212&lt;0,FALSE,MOD(COLUMN()-COLUMN($J$5)-$G212,$I212)=0,TRUE,FALSE),$J212*W$2,0)</f>
        <v>0</v>
      </c>
      <c r="X212" s="126">
        <f t="array" ref="X212">IF(_xlfn.SWITCH(TRUE,COLUMN()-COLUMN($J$5)-$G212&lt;0,FALSE,MOD(COLUMN()-COLUMN($J$5)-$G212,$I212)=0,TRUE,FALSE),$J212*X$2,0)</f>
        <v>0</v>
      </c>
      <c r="Y212" s="126">
        <f t="array" ref="Y212">IF(_xlfn.SWITCH(TRUE,COLUMN()-COLUMN($J$5)-$G212&lt;0,FALSE,MOD(COLUMN()-COLUMN($J$5)-$G212,$I212)=0,TRUE,FALSE),$J212*Y$2,0)</f>
        <v>0</v>
      </c>
      <c r="Z212" s="126">
        <f t="array" ref="Z212">IF(_xlfn.SWITCH(TRUE,COLUMN()-COLUMN($J$5)-$G212&lt;0,FALSE,MOD(COLUMN()-COLUMN($J$5)-$G212,$I212)=0,TRUE,FALSE),$J212*Z$2,0)</f>
        <v>0</v>
      </c>
      <c r="AA212" s="126">
        <f t="array" ref="AA212">IF(_xlfn.SWITCH(TRUE,COLUMN()-COLUMN($J$5)-$G212&lt;0,FALSE,MOD(COLUMN()-COLUMN($J$5)-$G212,$I212)=0,TRUE,FALSE),$J212*AA$2,0)</f>
        <v>0</v>
      </c>
      <c r="AB212" s="126">
        <f t="array" ref="AB212">IF(_xlfn.SWITCH(TRUE,COLUMN()-COLUMN($J$5)-$G212&lt;0,FALSE,MOD(COLUMN()-COLUMN($J$5)-$G212,$I212)=0,TRUE,FALSE),$J212*AB$2,0)</f>
        <v>0</v>
      </c>
      <c r="AC212" s="126">
        <f t="array" ref="AC212">IF(_xlfn.SWITCH(TRUE,COLUMN()-COLUMN($J$5)-$G212&lt;0,FALSE,MOD(COLUMN()-COLUMN($J$5)-$G212,$I212)=0,TRUE,FALSE),$J212*AC$2,0)</f>
        <v>0</v>
      </c>
      <c r="AD212" s="126">
        <f t="array" ref="AD212">IF(_xlfn.SWITCH(TRUE,COLUMN()-COLUMN($J$5)-$G212&lt;0,FALSE,MOD(COLUMN()-COLUMN($J$5)-$G212,$I212)=0,TRUE,FALSE),$J212*AD$2,0)</f>
        <v>0</v>
      </c>
      <c r="AE212" s="127">
        <f t="shared" si="19"/>
        <v>1310014.86441543</v>
      </c>
    </row>
    <row r="213" spans="1:31" s="128" customFormat="1" ht="27" customHeight="1" outlineLevel="2">
      <c r="A213" s="122" t="s">
        <v>907</v>
      </c>
      <c r="B213" s="141" t="s">
        <v>962</v>
      </c>
      <c r="C213" s="123"/>
      <c r="D213" s="123" t="s">
        <v>1289</v>
      </c>
      <c r="E213" s="123"/>
      <c r="F213" s="125" t="s">
        <v>983</v>
      </c>
      <c r="G213" s="122">
        <f t="shared" si="18"/>
        <v>1</v>
      </c>
      <c r="H213" s="125">
        <v>2025</v>
      </c>
      <c r="I213" s="125">
        <v>30</v>
      </c>
      <c r="J213" s="415">
        <f>Costs!P221</f>
        <v>405000</v>
      </c>
      <c r="K213" s="419">
        <f t="array" ref="K213">IF(_xlfn.SWITCH(TRUE,COLUMN()-COLUMN($J$5)-$G213&lt;0,FALSE,MOD(COLUMN()-COLUMN($J$5)-$G213,$I213)=0,TRUE,FALSE),$J213*K$2,0)</f>
        <v>419174.99999999994</v>
      </c>
      <c r="L213" s="126">
        <f t="array" ref="L213">IF(_xlfn.SWITCH(TRUE,COLUMN()-COLUMN($J$5)-$G213&lt;0,FALSE,MOD(COLUMN()-COLUMN($J$5)-$G213,$I213)=0,TRUE,FALSE),$J213*L$2,0)</f>
        <v>0</v>
      </c>
      <c r="M213" s="126">
        <f t="array" ref="M213">IF(_xlfn.SWITCH(TRUE,COLUMN()-COLUMN($J$5)-$G213&lt;0,FALSE,MOD(COLUMN()-COLUMN($J$5)-$G213,$I213)=0,TRUE,FALSE),$J213*M$2,0)</f>
        <v>0</v>
      </c>
      <c r="N213" s="126">
        <f t="array" ref="N213">IF(_xlfn.SWITCH(TRUE,COLUMN()-COLUMN($J$5)-$G213&lt;0,FALSE,MOD(COLUMN()-COLUMN($J$5)-$G213,$I213)=0,TRUE,FALSE),$J213*N$2,0)</f>
        <v>0</v>
      </c>
      <c r="O213" s="126">
        <f t="array" ref="O213">IF(_xlfn.SWITCH(TRUE,COLUMN()-COLUMN($J$5)-$G213&lt;0,FALSE,MOD(COLUMN()-COLUMN($J$5)-$G213,$I213)=0,TRUE,FALSE),$J213*O$2,0)</f>
        <v>0</v>
      </c>
      <c r="P213" s="126">
        <f t="array" ref="P213">IF(_xlfn.SWITCH(TRUE,COLUMN()-COLUMN($J$5)-$G213&lt;0,FALSE,MOD(COLUMN()-COLUMN($J$5)-$G213,$I213)=0,TRUE,FALSE),$J213*P$2,0)</f>
        <v>0</v>
      </c>
      <c r="Q213" s="126">
        <f t="array" ref="Q213">IF(_xlfn.SWITCH(TRUE,COLUMN()-COLUMN($J$5)-$G213&lt;0,FALSE,MOD(COLUMN()-COLUMN($J$5)-$G213,$I213)=0,TRUE,FALSE),$J213*Q$2,0)</f>
        <v>0</v>
      </c>
      <c r="R213" s="126">
        <f t="array" ref="R213">IF(_xlfn.SWITCH(TRUE,COLUMN()-COLUMN($J$5)-$G213&lt;0,FALSE,MOD(COLUMN()-COLUMN($J$5)-$G213,$I213)=0,TRUE,FALSE),$J213*R$2,0)</f>
        <v>0</v>
      </c>
      <c r="S213" s="126">
        <f t="array" ref="S213">IF(_xlfn.SWITCH(TRUE,COLUMN()-COLUMN($J$5)-$G213&lt;0,FALSE,MOD(COLUMN()-COLUMN($J$5)-$G213,$I213)=0,TRUE,FALSE),$J213*S$2,0)</f>
        <v>0</v>
      </c>
      <c r="T213" s="126">
        <f t="array" ref="T213">IF(_xlfn.SWITCH(TRUE,COLUMN()-COLUMN($J$5)-$G213&lt;0,FALSE,MOD(COLUMN()-COLUMN($J$5)-$G213,$I213)=0,TRUE,FALSE),$J213*T$2,0)</f>
        <v>0</v>
      </c>
      <c r="U213" s="126">
        <f t="array" ref="U213">IF(_xlfn.SWITCH(TRUE,COLUMN()-COLUMN($J$5)-$G213&lt;0,FALSE,MOD(COLUMN()-COLUMN($J$5)-$G213,$I213)=0,TRUE,FALSE),$J213*U$2,0)</f>
        <v>0</v>
      </c>
      <c r="V213" s="126">
        <f t="array" ref="V213">IF(_xlfn.SWITCH(TRUE,COLUMN()-COLUMN($J$5)-$G213&lt;0,FALSE,MOD(COLUMN()-COLUMN($J$5)-$G213,$I213)=0,TRUE,FALSE),$J213*V$2,0)</f>
        <v>0</v>
      </c>
      <c r="W213" s="126">
        <f t="array" ref="W213">IF(_xlfn.SWITCH(TRUE,COLUMN()-COLUMN($J$5)-$G213&lt;0,FALSE,MOD(COLUMN()-COLUMN($J$5)-$G213,$I213)=0,TRUE,FALSE),$J213*W$2,0)</f>
        <v>0</v>
      </c>
      <c r="X213" s="126">
        <f t="array" ref="X213">IF(_xlfn.SWITCH(TRUE,COLUMN()-COLUMN($J$5)-$G213&lt;0,FALSE,MOD(COLUMN()-COLUMN($J$5)-$G213,$I213)=0,TRUE,FALSE),$J213*X$2,0)</f>
        <v>0</v>
      </c>
      <c r="Y213" s="126">
        <f t="array" ref="Y213">IF(_xlfn.SWITCH(TRUE,COLUMN()-COLUMN($J$5)-$G213&lt;0,FALSE,MOD(COLUMN()-COLUMN($J$5)-$G213,$I213)=0,TRUE,FALSE),$J213*Y$2,0)</f>
        <v>0</v>
      </c>
      <c r="Z213" s="126">
        <f t="array" ref="Z213">IF(_xlfn.SWITCH(TRUE,COLUMN()-COLUMN($J$5)-$G213&lt;0,FALSE,MOD(COLUMN()-COLUMN($J$5)-$G213,$I213)=0,TRUE,FALSE),$J213*Z$2,0)</f>
        <v>0</v>
      </c>
      <c r="AA213" s="126">
        <f t="array" ref="AA213">IF(_xlfn.SWITCH(TRUE,COLUMN()-COLUMN($J$5)-$G213&lt;0,FALSE,MOD(COLUMN()-COLUMN($J$5)-$G213,$I213)=0,TRUE,FALSE),$J213*AA$2,0)</f>
        <v>0</v>
      </c>
      <c r="AB213" s="126">
        <f t="array" ref="AB213">IF(_xlfn.SWITCH(TRUE,COLUMN()-COLUMN($J$5)-$G213&lt;0,FALSE,MOD(COLUMN()-COLUMN($J$5)-$G213,$I213)=0,TRUE,FALSE),$J213*AB$2,0)</f>
        <v>0</v>
      </c>
      <c r="AC213" s="126">
        <f t="array" ref="AC213">IF(_xlfn.SWITCH(TRUE,COLUMN()-COLUMN($J$5)-$G213&lt;0,FALSE,MOD(COLUMN()-COLUMN($J$5)-$G213,$I213)=0,TRUE,FALSE),$J213*AC$2,0)</f>
        <v>0</v>
      </c>
      <c r="AD213" s="126">
        <f t="array" ref="AD213">IF(_xlfn.SWITCH(TRUE,COLUMN()-COLUMN($J$5)-$G213&lt;0,FALSE,MOD(COLUMN()-COLUMN($J$5)-$G213,$I213)=0,TRUE,FALSE),$J213*AD$2,0)</f>
        <v>0</v>
      </c>
      <c r="AE213" s="127">
        <f t="shared" si="19"/>
        <v>419174.99999999994</v>
      </c>
    </row>
    <row r="214" spans="1:31" s="128" customFormat="1" ht="27" customHeight="1" outlineLevel="2">
      <c r="A214" s="122" t="s">
        <v>907</v>
      </c>
      <c r="B214" s="141" t="s">
        <v>963</v>
      </c>
      <c r="C214" s="123"/>
      <c r="D214" s="123" t="s">
        <v>1289</v>
      </c>
      <c r="E214" s="123"/>
      <c r="F214" s="125" t="s">
        <v>984</v>
      </c>
      <c r="G214" s="122">
        <f t="shared" si="18"/>
        <v>3</v>
      </c>
      <c r="H214" s="125">
        <v>2027</v>
      </c>
      <c r="I214" s="125">
        <v>10</v>
      </c>
      <c r="J214" s="415">
        <f>Costs!P222</f>
        <v>2700000</v>
      </c>
      <c r="K214" s="419">
        <f t="array" ref="K214">IF(_xlfn.SWITCH(TRUE,COLUMN()-COLUMN($J$5)-$G214&lt;0,FALSE,MOD(COLUMN()-COLUMN($J$5)-$G214,$I214)=0,TRUE,FALSE),$J214*K$2,0)</f>
        <v>0</v>
      </c>
      <c r="L214" s="126">
        <f t="array" ref="L214">IF(_xlfn.SWITCH(TRUE,COLUMN()-COLUMN($J$5)-$G214&lt;0,FALSE,MOD(COLUMN()-COLUMN($J$5)-$G214,$I214)=0,TRUE,FALSE),$J214*L$2,0)</f>
        <v>0</v>
      </c>
      <c r="M214" s="126">
        <f t="array" ref="M214">IF(_xlfn.SWITCH(TRUE,COLUMN()-COLUMN($J$5)-$G214&lt;0,FALSE,MOD(COLUMN()-COLUMN($J$5)-$G214,$I214)=0,TRUE,FALSE),$J214*M$2,0)</f>
        <v>2964685.0500000003</v>
      </c>
      <c r="N214" s="126">
        <f t="array" ref="N214">IF(_xlfn.SWITCH(TRUE,COLUMN()-COLUMN($J$5)-$G214&lt;0,FALSE,MOD(COLUMN()-COLUMN($J$5)-$G214,$I214)=0,TRUE,FALSE),$J214*N$2,0)</f>
        <v>0</v>
      </c>
      <c r="O214" s="126">
        <f t="array" ref="O214">IF(_xlfn.SWITCH(TRUE,COLUMN()-COLUMN($J$5)-$G214&lt;0,FALSE,MOD(COLUMN()-COLUMN($J$5)-$G214,$I214)=0,TRUE,FALSE),$J214*O$2,0)</f>
        <v>0</v>
      </c>
      <c r="P214" s="126">
        <f t="array" ref="P214">IF(_xlfn.SWITCH(TRUE,COLUMN()-COLUMN($J$5)-$G214&lt;0,FALSE,MOD(COLUMN()-COLUMN($J$5)-$G214,$I214)=0,TRUE,FALSE),$J214*P$2,0)</f>
        <v>0</v>
      </c>
      <c r="Q214" s="126">
        <f t="array" ref="Q214">IF(_xlfn.SWITCH(TRUE,COLUMN()-COLUMN($J$5)-$G214&lt;0,FALSE,MOD(COLUMN()-COLUMN($J$5)-$G214,$I214)=0,TRUE,FALSE),$J214*Q$2,0)</f>
        <v>0</v>
      </c>
      <c r="R214" s="126">
        <f t="array" ref="R214">IF(_xlfn.SWITCH(TRUE,COLUMN()-COLUMN($J$5)-$G214&lt;0,FALSE,MOD(COLUMN()-COLUMN($J$5)-$G214,$I214)=0,TRUE,FALSE),$J214*R$2,0)</f>
        <v>0</v>
      </c>
      <c r="S214" s="126">
        <f t="array" ref="S214">IF(_xlfn.SWITCH(TRUE,COLUMN()-COLUMN($J$5)-$G214&lt;0,FALSE,MOD(COLUMN()-COLUMN($J$5)-$G214,$I214)=0,TRUE,FALSE),$J214*S$2,0)</f>
        <v>0</v>
      </c>
      <c r="T214" s="126">
        <f t="array" ref="T214">IF(_xlfn.SWITCH(TRUE,COLUMN()-COLUMN($J$5)-$G214&lt;0,FALSE,MOD(COLUMN()-COLUMN($J$5)-$G214,$I214)=0,TRUE,FALSE),$J214*T$2,0)</f>
        <v>0</v>
      </c>
      <c r="U214" s="126">
        <f t="array" ref="U214">IF(_xlfn.SWITCH(TRUE,COLUMN()-COLUMN($J$5)-$G214&lt;0,FALSE,MOD(COLUMN()-COLUMN($J$5)-$G214,$I214)=0,TRUE,FALSE),$J214*U$2,0)</f>
        <v>0</v>
      </c>
      <c r="V214" s="126">
        <f t="array" ref="V214">IF(_xlfn.SWITCH(TRUE,COLUMN()-COLUMN($J$5)-$G214&lt;0,FALSE,MOD(COLUMN()-COLUMN($J$5)-$G214,$I214)=0,TRUE,FALSE),$J214*V$2,0)</f>
        <v>0</v>
      </c>
      <c r="W214" s="126">
        <f t="array" ref="W214">IF(_xlfn.SWITCH(TRUE,COLUMN()-COLUMN($J$5)-$G214&lt;0,FALSE,MOD(COLUMN()-COLUMN($J$5)-$G214,$I214)=0,TRUE,FALSE),$J214*W$2,0)</f>
        <v>3984288.7982916483</v>
      </c>
      <c r="X214" s="126">
        <f t="array" ref="X214">IF(_xlfn.SWITCH(TRUE,COLUMN()-COLUMN($J$5)-$G214&lt;0,FALSE,MOD(COLUMN()-COLUMN($J$5)-$G214,$I214)=0,TRUE,FALSE),$J214*X$2,0)</f>
        <v>0</v>
      </c>
      <c r="Y214" s="126">
        <f t="array" ref="Y214">IF(_xlfn.SWITCH(TRUE,COLUMN()-COLUMN($J$5)-$G214&lt;0,FALSE,MOD(COLUMN()-COLUMN($J$5)-$G214,$I214)=0,TRUE,FALSE),$J214*Y$2,0)</f>
        <v>0</v>
      </c>
      <c r="Z214" s="126">
        <f t="array" ref="Z214">IF(_xlfn.SWITCH(TRUE,COLUMN()-COLUMN($J$5)-$G214&lt;0,FALSE,MOD(COLUMN()-COLUMN($J$5)-$G214,$I214)=0,TRUE,FALSE),$J214*Z$2,0)</f>
        <v>0</v>
      </c>
      <c r="AA214" s="126">
        <f t="array" ref="AA214">IF(_xlfn.SWITCH(TRUE,COLUMN()-COLUMN($J$5)-$G214&lt;0,FALSE,MOD(COLUMN()-COLUMN($J$5)-$G214,$I214)=0,TRUE,FALSE),$J214*AA$2,0)</f>
        <v>0</v>
      </c>
      <c r="AB214" s="126">
        <f t="array" ref="AB214">IF(_xlfn.SWITCH(TRUE,COLUMN()-COLUMN($J$5)-$G214&lt;0,FALSE,MOD(COLUMN()-COLUMN($J$5)-$G214,$I214)=0,TRUE,FALSE),$J214*AB$2,0)</f>
        <v>0</v>
      </c>
      <c r="AC214" s="126">
        <f t="array" ref="AC214">IF(_xlfn.SWITCH(TRUE,COLUMN()-COLUMN($J$5)-$G214&lt;0,FALSE,MOD(COLUMN()-COLUMN($J$5)-$G214,$I214)=0,TRUE,FALSE),$J214*AC$2,0)</f>
        <v>0</v>
      </c>
      <c r="AD214" s="126">
        <f t="array" ref="AD214">IF(_xlfn.SWITCH(TRUE,COLUMN()-COLUMN($J$5)-$G214&lt;0,FALSE,MOD(COLUMN()-COLUMN($J$5)-$G214,$I214)=0,TRUE,FALSE),$J214*AD$2,0)</f>
        <v>0</v>
      </c>
      <c r="AE214" s="127">
        <f t="shared" si="19"/>
        <v>6948973.8482916486</v>
      </c>
    </row>
    <row r="215" spans="1:31" s="128" customFormat="1" ht="27" customHeight="1" outlineLevel="2">
      <c r="A215" s="122" t="s">
        <v>907</v>
      </c>
      <c r="B215" s="141" t="s">
        <v>1290</v>
      </c>
      <c r="C215" s="123"/>
      <c r="D215" s="123" t="s">
        <v>1289</v>
      </c>
      <c r="E215" s="123"/>
      <c r="F215" s="125" t="s">
        <v>985</v>
      </c>
      <c r="G215" s="122">
        <f t="shared" si="18"/>
        <v>6</v>
      </c>
      <c r="H215" s="125">
        <v>2030</v>
      </c>
      <c r="I215" s="125">
        <v>10</v>
      </c>
      <c r="J215" s="415">
        <f>Costs!P223</f>
        <v>162000</v>
      </c>
      <c r="K215" s="419">
        <f t="array" ref="K215">IF(_xlfn.SWITCH(TRUE,COLUMN()-COLUMN($J$5)-$G215&lt;0,FALSE,MOD(COLUMN()-COLUMN($J$5)-$G215,$I215)=0,TRUE,FALSE),$J215*K$2,0)</f>
        <v>0</v>
      </c>
      <c r="L215" s="126">
        <f t="array" ref="L215">IF(_xlfn.SWITCH(TRUE,COLUMN()-COLUMN($J$5)-$G215&lt;0,FALSE,MOD(COLUMN()-COLUMN($J$5)-$G215,$I215)=0,TRUE,FALSE),$J215*L$2,0)</f>
        <v>0</v>
      </c>
      <c r="M215" s="126">
        <f t="array" ref="M215">IF(_xlfn.SWITCH(TRUE,COLUMN()-COLUMN($J$5)-$G215&lt;0,FALSE,MOD(COLUMN()-COLUMN($J$5)-$G215,$I215)=0,TRUE,FALSE),$J215*M$2,0)</f>
        <v>0</v>
      </c>
      <c r="N215" s="126">
        <f t="array" ref="N215">IF(_xlfn.SWITCH(TRUE,COLUMN()-COLUMN($J$5)-$G215&lt;0,FALSE,MOD(COLUMN()-COLUMN($J$5)-$G215,$I215)=0,TRUE,FALSE),$J215*N$2,0)</f>
        <v>0</v>
      </c>
      <c r="O215" s="126">
        <f t="array" ref="O215">IF(_xlfn.SWITCH(TRUE,COLUMN()-COLUMN($J$5)-$G215&lt;0,FALSE,MOD(COLUMN()-COLUMN($J$5)-$G215,$I215)=0,TRUE,FALSE),$J215*O$2,0)</f>
        <v>0</v>
      </c>
      <c r="P215" s="126">
        <f t="array" ref="P215">IF(_xlfn.SWITCH(TRUE,COLUMN()-COLUMN($J$5)-$G215&lt;0,FALSE,MOD(COLUMN()-COLUMN($J$5)-$G215,$I215)=0,TRUE,FALSE),$J215*P$2,0)</f>
        <v>194375.48403788102</v>
      </c>
      <c r="Q215" s="126">
        <f t="array" ref="Q215">IF(_xlfn.SWITCH(TRUE,COLUMN()-COLUMN($J$5)-$G215&lt;0,FALSE,MOD(COLUMN()-COLUMN($J$5)-$G215,$I215)=0,TRUE,FALSE),$J215*Q$2,0)</f>
        <v>0</v>
      </c>
      <c r="R215" s="126">
        <f t="array" ref="R215">IF(_xlfn.SWITCH(TRUE,COLUMN()-COLUMN($J$5)-$G215&lt;0,FALSE,MOD(COLUMN()-COLUMN($J$5)-$G215,$I215)=0,TRUE,FALSE),$J215*R$2,0)</f>
        <v>0</v>
      </c>
      <c r="S215" s="126">
        <f t="array" ref="S215">IF(_xlfn.SWITCH(TRUE,COLUMN()-COLUMN($J$5)-$G215&lt;0,FALSE,MOD(COLUMN()-COLUMN($J$5)-$G215,$I215)=0,TRUE,FALSE),$J215*S$2,0)</f>
        <v>0</v>
      </c>
      <c r="T215" s="126">
        <f t="array" ref="T215">IF(_xlfn.SWITCH(TRUE,COLUMN()-COLUMN($J$5)-$G215&lt;0,FALSE,MOD(COLUMN()-COLUMN($J$5)-$G215,$I215)=0,TRUE,FALSE),$J215*T$2,0)</f>
        <v>0</v>
      </c>
      <c r="U215" s="126">
        <f t="array" ref="U215">IF(_xlfn.SWITCH(TRUE,COLUMN()-COLUMN($J$5)-$G215&lt;0,FALSE,MOD(COLUMN()-COLUMN($J$5)-$G215,$I215)=0,TRUE,FALSE),$J215*U$2,0)</f>
        <v>0</v>
      </c>
      <c r="V215" s="126">
        <f t="array" ref="V215">IF(_xlfn.SWITCH(TRUE,COLUMN()-COLUMN($J$5)-$G215&lt;0,FALSE,MOD(COLUMN()-COLUMN($J$5)-$G215,$I215)=0,TRUE,FALSE),$J215*V$2,0)</f>
        <v>0</v>
      </c>
      <c r="W215" s="126">
        <f t="array" ref="W215">IF(_xlfn.SWITCH(TRUE,COLUMN()-COLUMN($J$5)-$G215&lt;0,FALSE,MOD(COLUMN()-COLUMN($J$5)-$G215,$I215)=0,TRUE,FALSE),$J215*W$2,0)</f>
        <v>0</v>
      </c>
      <c r="X215" s="126">
        <f t="array" ref="X215">IF(_xlfn.SWITCH(TRUE,COLUMN()-COLUMN($J$5)-$G215&lt;0,FALSE,MOD(COLUMN()-COLUMN($J$5)-$G215,$I215)=0,TRUE,FALSE),$J215*X$2,0)</f>
        <v>0</v>
      </c>
      <c r="Y215" s="126">
        <f t="array" ref="Y215">IF(_xlfn.SWITCH(TRUE,COLUMN()-COLUMN($J$5)-$G215&lt;0,FALSE,MOD(COLUMN()-COLUMN($J$5)-$G215,$I215)=0,TRUE,FALSE),$J215*Y$2,0)</f>
        <v>0</v>
      </c>
      <c r="Z215" s="126">
        <f t="array" ref="Z215">IF(_xlfn.SWITCH(TRUE,COLUMN()-COLUMN($J$5)-$G215&lt;0,FALSE,MOD(COLUMN()-COLUMN($J$5)-$G215,$I215)=0,TRUE,FALSE),$J215*Z$2,0)</f>
        <v>261224.39674145027</v>
      </c>
      <c r="AA215" s="126">
        <f t="array" ref="AA215">IF(_xlfn.SWITCH(TRUE,COLUMN()-COLUMN($J$5)-$G215&lt;0,FALSE,MOD(COLUMN()-COLUMN($J$5)-$G215,$I215)=0,TRUE,FALSE),$J215*AA$2,0)</f>
        <v>0</v>
      </c>
      <c r="AB215" s="126">
        <f t="array" ref="AB215">IF(_xlfn.SWITCH(TRUE,COLUMN()-COLUMN($J$5)-$G215&lt;0,FALSE,MOD(COLUMN()-COLUMN($J$5)-$G215,$I215)=0,TRUE,FALSE),$J215*AB$2,0)</f>
        <v>0</v>
      </c>
      <c r="AC215" s="126">
        <f t="array" ref="AC215">IF(_xlfn.SWITCH(TRUE,COLUMN()-COLUMN($J$5)-$G215&lt;0,FALSE,MOD(COLUMN()-COLUMN($J$5)-$G215,$I215)=0,TRUE,FALSE),$J215*AC$2,0)</f>
        <v>0</v>
      </c>
      <c r="AD215" s="126">
        <f t="array" ref="AD215">IF(_xlfn.SWITCH(TRUE,COLUMN()-COLUMN($J$5)-$G215&lt;0,FALSE,MOD(COLUMN()-COLUMN($J$5)-$G215,$I215)=0,TRUE,FALSE),$J215*AD$2,0)</f>
        <v>0</v>
      </c>
      <c r="AE215" s="127">
        <f t="shared" si="19"/>
        <v>455599.88077933132</v>
      </c>
    </row>
    <row r="216" spans="1:31" s="128" customFormat="1" ht="35.1" customHeight="1" outlineLevel="2">
      <c r="A216" s="122" t="s">
        <v>907</v>
      </c>
      <c r="B216" s="141" t="s">
        <v>964</v>
      </c>
      <c r="C216" s="123"/>
      <c r="D216" s="123" t="s">
        <v>1289</v>
      </c>
      <c r="E216" s="123"/>
      <c r="F216" s="125" t="s">
        <v>985</v>
      </c>
      <c r="G216" s="122">
        <f t="shared" si="18"/>
        <v>6</v>
      </c>
      <c r="H216" s="125">
        <v>2030</v>
      </c>
      <c r="I216" s="125">
        <v>10</v>
      </c>
      <c r="J216" s="415">
        <f>Costs!P224</f>
        <v>108000</v>
      </c>
      <c r="K216" s="419">
        <f t="array" ref="K216">IF(_xlfn.SWITCH(TRUE,COLUMN()-COLUMN($J$5)-$G216&lt;0,FALSE,MOD(COLUMN()-COLUMN($J$5)-$G216,$I216)=0,TRUE,FALSE),$J216*K$2,0)</f>
        <v>0</v>
      </c>
      <c r="L216" s="126">
        <f t="array" ref="L216">IF(_xlfn.SWITCH(TRUE,COLUMN()-COLUMN($J$5)-$G216&lt;0,FALSE,MOD(COLUMN()-COLUMN($J$5)-$G216,$I216)=0,TRUE,FALSE),$J216*L$2,0)</f>
        <v>0</v>
      </c>
      <c r="M216" s="126">
        <f t="array" ref="M216">IF(_xlfn.SWITCH(TRUE,COLUMN()-COLUMN($J$5)-$G216&lt;0,FALSE,MOD(COLUMN()-COLUMN($J$5)-$G216,$I216)=0,TRUE,FALSE),$J216*M$2,0)</f>
        <v>0</v>
      </c>
      <c r="N216" s="126">
        <f t="array" ref="N216">IF(_xlfn.SWITCH(TRUE,COLUMN()-COLUMN($J$5)-$G216&lt;0,FALSE,MOD(COLUMN()-COLUMN($J$5)-$G216,$I216)=0,TRUE,FALSE),$J216*N$2,0)</f>
        <v>0</v>
      </c>
      <c r="O216" s="126">
        <f t="array" ref="O216">IF(_xlfn.SWITCH(TRUE,COLUMN()-COLUMN($J$5)-$G216&lt;0,FALSE,MOD(COLUMN()-COLUMN($J$5)-$G216,$I216)=0,TRUE,FALSE),$J216*O$2,0)</f>
        <v>0</v>
      </c>
      <c r="P216" s="126">
        <f t="array" ref="P216">IF(_xlfn.SWITCH(TRUE,COLUMN()-COLUMN($J$5)-$G216&lt;0,FALSE,MOD(COLUMN()-COLUMN($J$5)-$G216,$I216)=0,TRUE,FALSE),$J216*P$2,0)</f>
        <v>129583.65602525402</v>
      </c>
      <c r="Q216" s="126">
        <f t="array" ref="Q216">IF(_xlfn.SWITCH(TRUE,COLUMN()-COLUMN($J$5)-$G216&lt;0,FALSE,MOD(COLUMN()-COLUMN($J$5)-$G216,$I216)=0,TRUE,FALSE),$J216*Q$2,0)</f>
        <v>0</v>
      </c>
      <c r="R216" s="126">
        <f t="array" ref="R216">IF(_xlfn.SWITCH(TRUE,COLUMN()-COLUMN($J$5)-$G216&lt;0,FALSE,MOD(COLUMN()-COLUMN($J$5)-$G216,$I216)=0,TRUE,FALSE),$J216*R$2,0)</f>
        <v>0</v>
      </c>
      <c r="S216" s="126">
        <f t="array" ref="S216">IF(_xlfn.SWITCH(TRUE,COLUMN()-COLUMN($J$5)-$G216&lt;0,FALSE,MOD(COLUMN()-COLUMN($J$5)-$G216,$I216)=0,TRUE,FALSE),$J216*S$2,0)</f>
        <v>0</v>
      </c>
      <c r="T216" s="126">
        <f t="array" ref="T216">IF(_xlfn.SWITCH(TRUE,COLUMN()-COLUMN($J$5)-$G216&lt;0,FALSE,MOD(COLUMN()-COLUMN($J$5)-$G216,$I216)=0,TRUE,FALSE),$J216*T$2,0)</f>
        <v>0</v>
      </c>
      <c r="U216" s="126">
        <f t="array" ref="U216">IF(_xlfn.SWITCH(TRUE,COLUMN()-COLUMN($J$5)-$G216&lt;0,FALSE,MOD(COLUMN()-COLUMN($J$5)-$G216,$I216)=0,TRUE,FALSE),$J216*U$2,0)</f>
        <v>0</v>
      </c>
      <c r="V216" s="126">
        <f t="array" ref="V216">IF(_xlfn.SWITCH(TRUE,COLUMN()-COLUMN($J$5)-$G216&lt;0,FALSE,MOD(COLUMN()-COLUMN($J$5)-$G216,$I216)=0,TRUE,FALSE),$J216*V$2,0)</f>
        <v>0</v>
      </c>
      <c r="W216" s="126">
        <f t="array" ref="W216">IF(_xlfn.SWITCH(TRUE,COLUMN()-COLUMN($J$5)-$G216&lt;0,FALSE,MOD(COLUMN()-COLUMN($J$5)-$G216,$I216)=0,TRUE,FALSE),$J216*W$2,0)</f>
        <v>0</v>
      </c>
      <c r="X216" s="126">
        <f t="array" ref="X216">IF(_xlfn.SWITCH(TRUE,COLUMN()-COLUMN($J$5)-$G216&lt;0,FALSE,MOD(COLUMN()-COLUMN($J$5)-$G216,$I216)=0,TRUE,FALSE),$J216*X$2,0)</f>
        <v>0</v>
      </c>
      <c r="Y216" s="126">
        <f t="array" ref="Y216">IF(_xlfn.SWITCH(TRUE,COLUMN()-COLUMN($J$5)-$G216&lt;0,FALSE,MOD(COLUMN()-COLUMN($J$5)-$G216,$I216)=0,TRUE,FALSE),$J216*Y$2,0)</f>
        <v>0</v>
      </c>
      <c r="Z216" s="126">
        <f t="array" ref="Z216">IF(_xlfn.SWITCH(TRUE,COLUMN()-COLUMN($J$5)-$G216&lt;0,FALSE,MOD(COLUMN()-COLUMN($J$5)-$G216,$I216)=0,TRUE,FALSE),$J216*Z$2,0)</f>
        <v>174149.59782763352</v>
      </c>
      <c r="AA216" s="126">
        <f t="array" ref="AA216">IF(_xlfn.SWITCH(TRUE,COLUMN()-COLUMN($J$5)-$G216&lt;0,FALSE,MOD(COLUMN()-COLUMN($J$5)-$G216,$I216)=0,TRUE,FALSE),$J216*AA$2,0)</f>
        <v>0</v>
      </c>
      <c r="AB216" s="126">
        <f t="array" ref="AB216">IF(_xlfn.SWITCH(TRUE,COLUMN()-COLUMN($J$5)-$G216&lt;0,FALSE,MOD(COLUMN()-COLUMN($J$5)-$G216,$I216)=0,TRUE,FALSE),$J216*AB$2,0)</f>
        <v>0</v>
      </c>
      <c r="AC216" s="126">
        <f t="array" ref="AC216">IF(_xlfn.SWITCH(TRUE,COLUMN()-COLUMN($J$5)-$G216&lt;0,FALSE,MOD(COLUMN()-COLUMN($J$5)-$G216,$I216)=0,TRUE,FALSE),$J216*AC$2,0)</f>
        <v>0</v>
      </c>
      <c r="AD216" s="126">
        <f t="array" ref="AD216">IF(_xlfn.SWITCH(TRUE,COLUMN()-COLUMN($J$5)-$G216&lt;0,FALSE,MOD(COLUMN()-COLUMN($J$5)-$G216,$I216)=0,TRUE,FALSE),$J216*AD$2,0)</f>
        <v>0</v>
      </c>
      <c r="AE216" s="127">
        <f t="shared" si="19"/>
        <v>303733.25385288754</v>
      </c>
    </row>
    <row r="217" spans="1:31" s="128" customFormat="1" ht="30" customHeight="1" outlineLevel="2">
      <c r="A217" s="122" t="s">
        <v>907</v>
      </c>
      <c r="B217" s="141" t="s">
        <v>965</v>
      </c>
      <c r="C217" s="123"/>
      <c r="D217" s="123" t="s">
        <v>1289</v>
      </c>
      <c r="E217" s="123"/>
      <c r="F217" s="125" t="s">
        <v>983</v>
      </c>
      <c r="G217" s="122">
        <f t="shared" si="18"/>
        <v>1</v>
      </c>
      <c r="H217" s="125">
        <v>2025</v>
      </c>
      <c r="I217" s="125">
        <v>10</v>
      </c>
      <c r="J217" s="415">
        <f>Costs!P225</f>
        <v>270000</v>
      </c>
      <c r="K217" s="419">
        <f t="array" ref="K217">IF(_xlfn.SWITCH(TRUE,COLUMN()-COLUMN($J$5)-$G217&lt;0,FALSE,MOD(COLUMN()-COLUMN($J$5)-$G217,$I217)=0,TRUE,FALSE),$J217*K$2,0)</f>
        <v>279450</v>
      </c>
      <c r="L217" s="126">
        <f t="array" ref="L217">IF(_xlfn.SWITCH(TRUE,COLUMN()-COLUMN($J$5)-$G217&lt;0,FALSE,MOD(COLUMN()-COLUMN($J$5)-$G217,$I217)=0,TRUE,FALSE),$J217*L$2,0)</f>
        <v>0</v>
      </c>
      <c r="M217" s="126">
        <f t="array" ref="M217">IF(_xlfn.SWITCH(TRUE,COLUMN()-COLUMN($J$5)-$G217&lt;0,FALSE,MOD(COLUMN()-COLUMN($J$5)-$G217,$I217)=0,TRUE,FALSE),$J217*M$2,0)</f>
        <v>0</v>
      </c>
      <c r="N217" s="126">
        <f t="array" ref="N217">IF(_xlfn.SWITCH(TRUE,COLUMN()-COLUMN($J$5)-$G217&lt;0,FALSE,MOD(COLUMN()-COLUMN($J$5)-$G217,$I217)=0,TRUE,FALSE),$J217*N$2,0)</f>
        <v>0</v>
      </c>
      <c r="O217" s="126">
        <f t="array" ref="O217">IF(_xlfn.SWITCH(TRUE,COLUMN()-COLUMN($J$5)-$G217&lt;0,FALSE,MOD(COLUMN()-COLUMN($J$5)-$G217,$I217)=0,TRUE,FALSE),$J217*O$2,0)</f>
        <v>0</v>
      </c>
      <c r="P217" s="126">
        <f t="array" ref="P217">IF(_xlfn.SWITCH(TRUE,COLUMN()-COLUMN($J$5)-$G217&lt;0,FALSE,MOD(COLUMN()-COLUMN($J$5)-$G217,$I217)=0,TRUE,FALSE),$J217*P$2,0)</f>
        <v>0</v>
      </c>
      <c r="Q217" s="126">
        <f t="array" ref="Q217">IF(_xlfn.SWITCH(TRUE,COLUMN()-COLUMN($J$5)-$G217&lt;0,FALSE,MOD(COLUMN()-COLUMN($J$5)-$G217,$I217)=0,TRUE,FALSE),$J217*Q$2,0)</f>
        <v>0</v>
      </c>
      <c r="R217" s="126">
        <f t="array" ref="R217">IF(_xlfn.SWITCH(TRUE,COLUMN()-COLUMN($J$5)-$G217&lt;0,FALSE,MOD(COLUMN()-COLUMN($J$5)-$G217,$I217)=0,TRUE,FALSE),$J217*R$2,0)</f>
        <v>0</v>
      </c>
      <c r="S217" s="126">
        <f t="array" ref="S217">IF(_xlfn.SWITCH(TRUE,COLUMN()-COLUMN($J$5)-$G217&lt;0,FALSE,MOD(COLUMN()-COLUMN($J$5)-$G217,$I217)=0,TRUE,FALSE),$J217*S$2,0)</f>
        <v>0</v>
      </c>
      <c r="T217" s="126">
        <f t="array" ref="T217">IF(_xlfn.SWITCH(TRUE,COLUMN()-COLUMN($J$5)-$G217&lt;0,FALSE,MOD(COLUMN()-COLUMN($J$5)-$G217,$I217)=0,TRUE,FALSE),$J217*T$2,0)</f>
        <v>0</v>
      </c>
      <c r="U217" s="126">
        <f t="array" ref="U217">IF(_xlfn.SWITCH(TRUE,COLUMN()-COLUMN($J$5)-$G217&lt;0,FALSE,MOD(COLUMN()-COLUMN($J$5)-$G217,$I217)=0,TRUE,FALSE),$J217*U$2,0)</f>
        <v>375557.43220771494</v>
      </c>
      <c r="V217" s="126">
        <f t="array" ref="V217">IF(_xlfn.SWITCH(TRUE,COLUMN()-COLUMN($J$5)-$G217&lt;0,FALSE,MOD(COLUMN()-COLUMN($J$5)-$G217,$I217)=0,TRUE,FALSE),$J217*V$2,0)</f>
        <v>0</v>
      </c>
      <c r="W217" s="126">
        <f t="array" ref="W217">IF(_xlfn.SWITCH(TRUE,COLUMN()-COLUMN($J$5)-$G217&lt;0,FALSE,MOD(COLUMN()-COLUMN($J$5)-$G217,$I217)=0,TRUE,FALSE),$J217*W$2,0)</f>
        <v>0</v>
      </c>
      <c r="X217" s="126">
        <f t="array" ref="X217">IF(_xlfn.SWITCH(TRUE,COLUMN()-COLUMN($J$5)-$G217&lt;0,FALSE,MOD(COLUMN()-COLUMN($J$5)-$G217,$I217)=0,TRUE,FALSE),$J217*X$2,0)</f>
        <v>0</v>
      </c>
      <c r="Y217" s="126">
        <f t="array" ref="Y217">IF(_xlfn.SWITCH(TRUE,COLUMN()-COLUMN($J$5)-$G217&lt;0,FALSE,MOD(COLUMN()-COLUMN($J$5)-$G217,$I217)=0,TRUE,FALSE),$J217*Y$2,0)</f>
        <v>0</v>
      </c>
      <c r="Z217" s="126">
        <f t="array" ref="Z217">IF(_xlfn.SWITCH(TRUE,COLUMN()-COLUMN($J$5)-$G217&lt;0,FALSE,MOD(COLUMN()-COLUMN($J$5)-$G217,$I217)=0,TRUE,FALSE),$J217*Z$2,0)</f>
        <v>0</v>
      </c>
      <c r="AA217" s="126">
        <f t="array" ref="AA217">IF(_xlfn.SWITCH(TRUE,COLUMN()-COLUMN($J$5)-$G217&lt;0,FALSE,MOD(COLUMN()-COLUMN($J$5)-$G217,$I217)=0,TRUE,FALSE),$J217*AA$2,0)</f>
        <v>0</v>
      </c>
      <c r="AB217" s="126">
        <f t="array" ref="AB217">IF(_xlfn.SWITCH(TRUE,COLUMN()-COLUMN($J$5)-$G217&lt;0,FALSE,MOD(COLUMN()-COLUMN($J$5)-$G217,$I217)=0,TRUE,FALSE),$J217*AB$2,0)</f>
        <v>0</v>
      </c>
      <c r="AC217" s="126">
        <f t="array" ref="AC217">IF(_xlfn.SWITCH(TRUE,COLUMN()-COLUMN($J$5)-$G217&lt;0,FALSE,MOD(COLUMN()-COLUMN($J$5)-$G217,$I217)=0,TRUE,FALSE),$J217*AC$2,0)</f>
        <v>0</v>
      </c>
      <c r="AD217" s="126">
        <f t="array" ref="AD217">IF(_xlfn.SWITCH(TRUE,COLUMN()-COLUMN($J$5)-$G217&lt;0,FALSE,MOD(COLUMN()-COLUMN($J$5)-$G217,$I217)=0,TRUE,FALSE),$J217*AD$2,0)</f>
        <v>0</v>
      </c>
      <c r="AE217" s="127">
        <f t="shared" si="19"/>
        <v>655007.432207715</v>
      </c>
    </row>
    <row r="218" spans="1:31" s="128" customFormat="1" ht="27" customHeight="1" outlineLevel="2">
      <c r="A218" s="122" t="s">
        <v>907</v>
      </c>
      <c r="B218" s="141" t="s">
        <v>966</v>
      </c>
      <c r="C218" s="123"/>
      <c r="D218" s="123" t="s">
        <v>988</v>
      </c>
      <c r="E218" s="123"/>
      <c r="F218" s="125" t="s">
        <v>983</v>
      </c>
      <c r="G218" s="122">
        <f t="shared" si="18"/>
        <v>2</v>
      </c>
      <c r="H218" s="125">
        <v>2026</v>
      </c>
      <c r="I218" s="125">
        <v>25</v>
      </c>
      <c r="J218" s="415">
        <f>Costs!P226</f>
        <v>1620000</v>
      </c>
      <c r="K218" s="419">
        <f t="array" ref="K218">IF(_xlfn.SWITCH(TRUE,COLUMN()-COLUMN($J$5)-$G218&lt;0,FALSE,MOD(COLUMN()-COLUMN($J$5)-$G218,$I218)=0,TRUE,FALSE),$J218*K$2,0)</f>
        <v>0</v>
      </c>
      <c r="L218" s="126">
        <f t="array" ref="L218">IF(_xlfn.SWITCH(TRUE,COLUMN()-COLUMN($J$5)-$G218&lt;0,FALSE,MOD(COLUMN()-COLUMN($J$5)-$G218,$I218)=0,TRUE,FALSE),$J218*L$2,0)</f>
        <v>1727001</v>
      </c>
      <c r="M218" s="126">
        <f t="array" ref="M218">IF(_xlfn.SWITCH(TRUE,COLUMN()-COLUMN($J$5)-$G218&lt;0,FALSE,MOD(COLUMN()-COLUMN($J$5)-$G218,$I218)=0,TRUE,FALSE),$J218*M$2,0)</f>
        <v>0</v>
      </c>
      <c r="N218" s="126">
        <f t="array" ref="N218">IF(_xlfn.SWITCH(TRUE,COLUMN()-COLUMN($J$5)-$G218&lt;0,FALSE,MOD(COLUMN()-COLUMN($J$5)-$G218,$I218)=0,TRUE,FALSE),$J218*N$2,0)</f>
        <v>0</v>
      </c>
      <c r="O218" s="126">
        <f t="array" ref="O218">IF(_xlfn.SWITCH(TRUE,COLUMN()-COLUMN($J$5)-$G218&lt;0,FALSE,MOD(COLUMN()-COLUMN($J$5)-$G218,$I218)=0,TRUE,FALSE),$J218*O$2,0)</f>
        <v>0</v>
      </c>
      <c r="P218" s="126">
        <f t="array" ref="P218">IF(_xlfn.SWITCH(TRUE,COLUMN()-COLUMN($J$5)-$G218&lt;0,FALSE,MOD(COLUMN()-COLUMN($J$5)-$G218,$I218)=0,TRUE,FALSE),$J218*P$2,0)</f>
        <v>0</v>
      </c>
      <c r="Q218" s="126">
        <f t="array" ref="Q218">IF(_xlfn.SWITCH(TRUE,COLUMN()-COLUMN($J$5)-$G218&lt;0,FALSE,MOD(COLUMN()-COLUMN($J$5)-$G218,$I218)=0,TRUE,FALSE),$J218*Q$2,0)</f>
        <v>0</v>
      </c>
      <c r="R218" s="126">
        <f t="array" ref="R218">IF(_xlfn.SWITCH(TRUE,COLUMN()-COLUMN($J$5)-$G218&lt;0,FALSE,MOD(COLUMN()-COLUMN($J$5)-$G218,$I218)=0,TRUE,FALSE),$J218*R$2,0)</f>
        <v>0</v>
      </c>
      <c r="S218" s="126">
        <f t="array" ref="S218">IF(_xlfn.SWITCH(TRUE,COLUMN()-COLUMN($J$5)-$G218&lt;0,FALSE,MOD(COLUMN()-COLUMN($J$5)-$G218,$I218)=0,TRUE,FALSE),$J218*S$2,0)</f>
        <v>0</v>
      </c>
      <c r="T218" s="126">
        <f t="array" ref="T218">IF(_xlfn.SWITCH(TRUE,COLUMN()-COLUMN($J$5)-$G218&lt;0,FALSE,MOD(COLUMN()-COLUMN($J$5)-$G218,$I218)=0,TRUE,FALSE),$J218*T$2,0)</f>
        <v>0</v>
      </c>
      <c r="U218" s="126">
        <f t="array" ref="U218">IF(_xlfn.SWITCH(TRUE,COLUMN()-COLUMN($J$5)-$G218&lt;0,FALSE,MOD(COLUMN()-COLUMN($J$5)-$G218,$I218)=0,TRUE,FALSE),$J218*U$2,0)</f>
        <v>0</v>
      </c>
      <c r="V218" s="126">
        <f t="array" ref="V218">IF(_xlfn.SWITCH(TRUE,COLUMN()-COLUMN($J$5)-$G218&lt;0,FALSE,MOD(COLUMN()-COLUMN($J$5)-$G218,$I218)=0,TRUE,FALSE),$J218*V$2,0)</f>
        <v>0</v>
      </c>
      <c r="W218" s="126">
        <f t="array" ref="W218">IF(_xlfn.SWITCH(TRUE,COLUMN()-COLUMN($J$5)-$G218&lt;0,FALSE,MOD(COLUMN()-COLUMN($J$5)-$G218,$I218)=0,TRUE,FALSE),$J218*W$2,0)</f>
        <v>0</v>
      </c>
      <c r="X218" s="126">
        <f t="array" ref="X218">IF(_xlfn.SWITCH(TRUE,COLUMN()-COLUMN($J$5)-$G218&lt;0,FALSE,MOD(COLUMN()-COLUMN($J$5)-$G218,$I218)=0,TRUE,FALSE),$J218*X$2,0)</f>
        <v>0</v>
      </c>
      <c r="Y218" s="126">
        <f t="array" ref="Y218">IF(_xlfn.SWITCH(TRUE,COLUMN()-COLUMN($J$5)-$G218&lt;0,FALSE,MOD(COLUMN()-COLUMN($J$5)-$G218,$I218)=0,TRUE,FALSE),$J218*Y$2,0)</f>
        <v>0</v>
      </c>
      <c r="Z218" s="126">
        <f t="array" ref="Z218">IF(_xlfn.SWITCH(TRUE,COLUMN()-COLUMN($J$5)-$G218&lt;0,FALSE,MOD(COLUMN()-COLUMN($J$5)-$G218,$I218)=0,TRUE,FALSE),$J218*Z$2,0)</f>
        <v>0</v>
      </c>
      <c r="AA218" s="126">
        <f t="array" ref="AA218">IF(_xlfn.SWITCH(TRUE,COLUMN()-COLUMN($J$5)-$G218&lt;0,FALSE,MOD(COLUMN()-COLUMN($J$5)-$G218,$I218)=0,TRUE,FALSE),$J218*AA$2,0)</f>
        <v>0</v>
      </c>
      <c r="AB218" s="126">
        <f t="array" ref="AB218">IF(_xlfn.SWITCH(TRUE,COLUMN()-COLUMN($J$5)-$G218&lt;0,FALSE,MOD(COLUMN()-COLUMN($J$5)-$G218,$I218)=0,TRUE,FALSE),$J218*AB$2,0)</f>
        <v>0</v>
      </c>
      <c r="AC218" s="126">
        <f t="array" ref="AC218">IF(_xlfn.SWITCH(TRUE,COLUMN()-COLUMN($J$5)-$G218&lt;0,FALSE,MOD(COLUMN()-COLUMN($J$5)-$G218,$I218)=0,TRUE,FALSE),$J218*AC$2,0)</f>
        <v>0</v>
      </c>
      <c r="AD218" s="126">
        <f t="array" ref="AD218">IF(_xlfn.SWITCH(TRUE,COLUMN()-COLUMN($J$5)-$G218&lt;0,FALSE,MOD(COLUMN()-COLUMN($J$5)-$G218,$I218)=0,TRUE,FALSE),$J218*AD$2,0)</f>
        <v>0</v>
      </c>
      <c r="AE218" s="127">
        <f t="shared" si="19"/>
        <v>1727001</v>
      </c>
    </row>
    <row r="219" spans="1:31" s="128" customFormat="1" ht="30" outlineLevel="2">
      <c r="A219" s="122" t="s">
        <v>907</v>
      </c>
      <c r="B219" s="141" t="s">
        <v>967</v>
      </c>
      <c r="C219" s="123"/>
      <c r="D219" s="123" t="s">
        <v>988</v>
      </c>
      <c r="E219" s="123"/>
      <c r="F219" s="125" t="s">
        <v>983</v>
      </c>
      <c r="G219" s="122">
        <f t="shared" si="18"/>
        <v>1</v>
      </c>
      <c r="H219" s="125">
        <v>2025</v>
      </c>
      <c r="I219" s="125">
        <v>10</v>
      </c>
      <c r="J219" s="415">
        <f>Costs!P227</f>
        <v>4050000.0000000005</v>
      </c>
      <c r="K219" s="419">
        <f t="array" ref="K219">IF(_xlfn.SWITCH(TRUE,COLUMN()-COLUMN($J$5)-$G219&lt;0,FALSE,MOD(COLUMN()-COLUMN($J$5)-$G219,$I219)=0,TRUE,FALSE),$J219*K$2,0)</f>
        <v>4191750</v>
      </c>
      <c r="L219" s="126">
        <f t="array" ref="L219">IF(_xlfn.SWITCH(TRUE,COLUMN()-COLUMN($J$5)-$G219&lt;0,FALSE,MOD(COLUMN()-COLUMN($J$5)-$G219,$I219)=0,TRUE,FALSE),$J219*L$2,0)</f>
        <v>0</v>
      </c>
      <c r="M219" s="126">
        <f t="array" ref="M219">IF(_xlfn.SWITCH(TRUE,COLUMN()-COLUMN($J$5)-$G219&lt;0,FALSE,MOD(COLUMN()-COLUMN($J$5)-$G219,$I219)=0,TRUE,FALSE),$J219*M$2,0)</f>
        <v>0</v>
      </c>
      <c r="N219" s="126">
        <f t="array" ref="N219">IF(_xlfn.SWITCH(TRUE,COLUMN()-COLUMN($J$5)-$G219&lt;0,FALSE,MOD(COLUMN()-COLUMN($J$5)-$G219,$I219)=0,TRUE,FALSE),$J219*N$2,0)</f>
        <v>0</v>
      </c>
      <c r="O219" s="126">
        <f t="array" ref="O219">IF(_xlfn.SWITCH(TRUE,COLUMN()-COLUMN($J$5)-$G219&lt;0,FALSE,MOD(COLUMN()-COLUMN($J$5)-$G219,$I219)=0,TRUE,FALSE),$J219*O$2,0)</f>
        <v>0</v>
      </c>
      <c r="P219" s="126">
        <f t="array" ref="P219">IF(_xlfn.SWITCH(TRUE,COLUMN()-COLUMN($J$5)-$G219&lt;0,FALSE,MOD(COLUMN()-COLUMN($J$5)-$G219,$I219)=0,TRUE,FALSE),$J219*P$2,0)</f>
        <v>0</v>
      </c>
      <c r="Q219" s="126">
        <f t="array" ref="Q219">IF(_xlfn.SWITCH(TRUE,COLUMN()-COLUMN($J$5)-$G219&lt;0,FALSE,MOD(COLUMN()-COLUMN($J$5)-$G219,$I219)=0,TRUE,FALSE),$J219*Q$2,0)</f>
        <v>0</v>
      </c>
      <c r="R219" s="126">
        <f t="array" ref="R219">IF(_xlfn.SWITCH(TRUE,COLUMN()-COLUMN($J$5)-$G219&lt;0,FALSE,MOD(COLUMN()-COLUMN($J$5)-$G219,$I219)=0,TRUE,FALSE),$J219*R$2,0)</f>
        <v>0</v>
      </c>
      <c r="S219" s="126">
        <f t="array" ref="S219">IF(_xlfn.SWITCH(TRUE,COLUMN()-COLUMN($J$5)-$G219&lt;0,FALSE,MOD(COLUMN()-COLUMN($J$5)-$G219,$I219)=0,TRUE,FALSE),$J219*S$2,0)</f>
        <v>0</v>
      </c>
      <c r="T219" s="126">
        <f t="array" ref="T219">IF(_xlfn.SWITCH(TRUE,COLUMN()-COLUMN($J$5)-$G219&lt;0,FALSE,MOD(COLUMN()-COLUMN($J$5)-$G219,$I219)=0,TRUE,FALSE),$J219*T$2,0)</f>
        <v>0</v>
      </c>
      <c r="U219" s="126">
        <f t="array" ref="U219">IF(_xlfn.SWITCH(TRUE,COLUMN()-COLUMN($J$5)-$G219&lt;0,FALSE,MOD(COLUMN()-COLUMN($J$5)-$G219,$I219)=0,TRUE,FALSE),$J219*U$2,0)</f>
        <v>5633361.4831157243</v>
      </c>
      <c r="V219" s="126">
        <f t="array" ref="V219">IF(_xlfn.SWITCH(TRUE,COLUMN()-COLUMN($J$5)-$G219&lt;0,FALSE,MOD(COLUMN()-COLUMN($J$5)-$G219,$I219)=0,TRUE,FALSE),$J219*V$2,0)</f>
        <v>0</v>
      </c>
      <c r="W219" s="126">
        <f t="array" ref="W219">IF(_xlfn.SWITCH(TRUE,COLUMN()-COLUMN($J$5)-$G219&lt;0,FALSE,MOD(COLUMN()-COLUMN($J$5)-$G219,$I219)=0,TRUE,FALSE),$J219*W$2,0)</f>
        <v>0</v>
      </c>
      <c r="X219" s="126">
        <f t="array" ref="X219">IF(_xlfn.SWITCH(TRUE,COLUMN()-COLUMN($J$5)-$G219&lt;0,FALSE,MOD(COLUMN()-COLUMN($J$5)-$G219,$I219)=0,TRUE,FALSE),$J219*X$2,0)</f>
        <v>0</v>
      </c>
      <c r="Y219" s="126">
        <f t="array" ref="Y219">IF(_xlfn.SWITCH(TRUE,COLUMN()-COLUMN($J$5)-$G219&lt;0,FALSE,MOD(COLUMN()-COLUMN($J$5)-$G219,$I219)=0,TRUE,FALSE),$J219*Y$2,0)</f>
        <v>0</v>
      </c>
      <c r="Z219" s="126">
        <f t="array" ref="Z219">IF(_xlfn.SWITCH(TRUE,COLUMN()-COLUMN($J$5)-$G219&lt;0,FALSE,MOD(COLUMN()-COLUMN($J$5)-$G219,$I219)=0,TRUE,FALSE),$J219*Z$2,0)</f>
        <v>0</v>
      </c>
      <c r="AA219" s="126">
        <f t="array" ref="AA219">IF(_xlfn.SWITCH(TRUE,COLUMN()-COLUMN($J$5)-$G219&lt;0,FALSE,MOD(COLUMN()-COLUMN($J$5)-$G219,$I219)=0,TRUE,FALSE),$J219*AA$2,0)</f>
        <v>0</v>
      </c>
      <c r="AB219" s="126">
        <f t="array" ref="AB219">IF(_xlfn.SWITCH(TRUE,COLUMN()-COLUMN($J$5)-$G219&lt;0,FALSE,MOD(COLUMN()-COLUMN($J$5)-$G219,$I219)=0,TRUE,FALSE),$J219*AB$2,0)</f>
        <v>0</v>
      </c>
      <c r="AC219" s="126">
        <f t="array" ref="AC219">IF(_xlfn.SWITCH(TRUE,COLUMN()-COLUMN($J$5)-$G219&lt;0,FALSE,MOD(COLUMN()-COLUMN($J$5)-$G219,$I219)=0,TRUE,FALSE),$J219*AC$2,0)</f>
        <v>0</v>
      </c>
      <c r="AD219" s="126">
        <f t="array" ref="AD219">IF(_xlfn.SWITCH(TRUE,COLUMN()-COLUMN($J$5)-$G219&lt;0,FALSE,MOD(COLUMN()-COLUMN($J$5)-$G219,$I219)=0,TRUE,FALSE),$J219*AD$2,0)</f>
        <v>0</v>
      </c>
      <c r="AE219" s="127">
        <f t="shared" si="19"/>
        <v>9825111.4831157252</v>
      </c>
    </row>
    <row r="220" spans="1:31" s="128" customFormat="1" ht="30" outlineLevel="2">
      <c r="A220" s="122" t="s">
        <v>907</v>
      </c>
      <c r="B220" s="141" t="s">
        <v>968</v>
      </c>
      <c r="C220" s="123"/>
      <c r="D220" s="123" t="s">
        <v>988</v>
      </c>
      <c r="E220" s="123"/>
      <c r="F220" s="125" t="s">
        <v>983</v>
      </c>
      <c r="G220" s="122">
        <f t="shared" si="18"/>
        <v>1</v>
      </c>
      <c r="H220" s="125">
        <v>2025</v>
      </c>
      <c r="I220" s="125">
        <v>10</v>
      </c>
      <c r="J220" s="415">
        <f>Costs!P228</f>
        <v>810000</v>
      </c>
      <c r="K220" s="419">
        <f t="array" ref="K220">IF(_xlfn.SWITCH(TRUE,COLUMN()-COLUMN($J$5)-$G220&lt;0,FALSE,MOD(COLUMN()-COLUMN($J$5)-$G220,$I220)=0,TRUE,FALSE),$J220*K$2,0)</f>
        <v>838349.99999999988</v>
      </c>
      <c r="L220" s="126">
        <f t="array" ref="L220">IF(_xlfn.SWITCH(TRUE,COLUMN()-COLUMN($J$5)-$G220&lt;0,FALSE,MOD(COLUMN()-COLUMN($J$5)-$G220,$I220)=0,TRUE,FALSE),$J220*L$2,0)</f>
        <v>0</v>
      </c>
      <c r="M220" s="126">
        <f t="array" ref="M220">IF(_xlfn.SWITCH(TRUE,COLUMN()-COLUMN($J$5)-$G220&lt;0,FALSE,MOD(COLUMN()-COLUMN($J$5)-$G220,$I220)=0,TRUE,FALSE),$J220*M$2,0)</f>
        <v>0</v>
      </c>
      <c r="N220" s="126">
        <f t="array" ref="N220">IF(_xlfn.SWITCH(TRUE,COLUMN()-COLUMN($J$5)-$G220&lt;0,FALSE,MOD(COLUMN()-COLUMN($J$5)-$G220,$I220)=0,TRUE,FALSE),$J220*N$2,0)</f>
        <v>0</v>
      </c>
      <c r="O220" s="126">
        <f t="array" ref="O220">IF(_xlfn.SWITCH(TRUE,COLUMN()-COLUMN($J$5)-$G220&lt;0,FALSE,MOD(COLUMN()-COLUMN($J$5)-$G220,$I220)=0,TRUE,FALSE),$J220*O$2,0)</f>
        <v>0</v>
      </c>
      <c r="P220" s="126">
        <f t="array" ref="P220">IF(_xlfn.SWITCH(TRUE,COLUMN()-COLUMN($J$5)-$G220&lt;0,FALSE,MOD(COLUMN()-COLUMN($J$5)-$G220,$I220)=0,TRUE,FALSE),$J220*P$2,0)</f>
        <v>0</v>
      </c>
      <c r="Q220" s="126">
        <f t="array" ref="Q220">IF(_xlfn.SWITCH(TRUE,COLUMN()-COLUMN($J$5)-$G220&lt;0,FALSE,MOD(COLUMN()-COLUMN($J$5)-$G220,$I220)=0,TRUE,FALSE),$J220*Q$2,0)</f>
        <v>0</v>
      </c>
      <c r="R220" s="126">
        <f t="array" ref="R220">IF(_xlfn.SWITCH(TRUE,COLUMN()-COLUMN($J$5)-$G220&lt;0,FALSE,MOD(COLUMN()-COLUMN($J$5)-$G220,$I220)=0,TRUE,FALSE),$J220*R$2,0)</f>
        <v>0</v>
      </c>
      <c r="S220" s="126">
        <f t="array" ref="S220">IF(_xlfn.SWITCH(TRUE,COLUMN()-COLUMN($J$5)-$G220&lt;0,FALSE,MOD(COLUMN()-COLUMN($J$5)-$G220,$I220)=0,TRUE,FALSE),$J220*S$2,0)</f>
        <v>0</v>
      </c>
      <c r="T220" s="126">
        <f t="array" ref="T220">IF(_xlfn.SWITCH(TRUE,COLUMN()-COLUMN($J$5)-$G220&lt;0,FALSE,MOD(COLUMN()-COLUMN($J$5)-$G220,$I220)=0,TRUE,FALSE),$J220*T$2,0)</f>
        <v>0</v>
      </c>
      <c r="U220" s="126">
        <f t="array" ref="U220">IF(_xlfn.SWITCH(TRUE,COLUMN()-COLUMN($J$5)-$G220&lt;0,FALSE,MOD(COLUMN()-COLUMN($J$5)-$G220,$I220)=0,TRUE,FALSE),$J220*U$2,0)</f>
        <v>1126672.2966231448</v>
      </c>
      <c r="V220" s="126">
        <f t="array" ref="V220">IF(_xlfn.SWITCH(TRUE,COLUMN()-COLUMN($J$5)-$G220&lt;0,FALSE,MOD(COLUMN()-COLUMN($J$5)-$G220,$I220)=0,TRUE,FALSE),$J220*V$2,0)</f>
        <v>0</v>
      </c>
      <c r="W220" s="126">
        <f t="array" ref="W220">IF(_xlfn.SWITCH(TRUE,COLUMN()-COLUMN($J$5)-$G220&lt;0,FALSE,MOD(COLUMN()-COLUMN($J$5)-$G220,$I220)=0,TRUE,FALSE),$J220*W$2,0)</f>
        <v>0</v>
      </c>
      <c r="X220" s="126">
        <f t="array" ref="X220">IF(_xlfn.SWITCH(TRUE,COLUMN()-COLUMN($J$5)-$G220&lt;0,FALSE,MOD(COLUMN()-COLUMN($J$5)-$G220,$I220)=0,TRUE,FALSE),$J220*X$2,0)</f>
        <v>0</v>
      </c>
      <c r="Y220" s="126">
        <f t="array" ref="Y220">IF(_xlfn.SWITCH(TRUE,COLUMN()-COLUMN($J$5)-$G220&lt;0,FALSE,MOD(COLUMN()-COLUMN($J$5)-$G220,$I220)=0,TRUE,FALSE),$J220*Y$2,0)</f>
        <v>0</v>
      </c>
      <c r="Z220" s="126">
        <f t="array" ref="Z220">IF(_xlfn.SWITCH(TRUE,COLUMN()-COLUMN($J$5)-$G220&lt;0,FALSE,MOD(COLUMN()-COLUMN($J$5)-$G220,$I220)=0,TRUE,FALSE),$J220*Z$2,0)</f>
        <v>0</v>
      </c>
      <c r="AA220" s="126">
        <f t="array" ref="AA220">IF(_xlfn.SWITCH(TRUE,COLUMN()-COLUMN($J$5)-$G220&lt;0,FALSE,MOD(COLUMN()-COLUMN($J$5)-$G220,$I220)=0,TRUE,FALSE),$J220*AA$2,0)</f>
        <v>0</v>
      </c>
      <c r="AB220" s="126">
        <f t="array" ref="AB220">IF(_xlfn.SWITCH(TRUE,COLUMN()-COLUMN($J$5)-$G220&lt;0,FALSE,MOD(COLUMN()-COLUMN($J$5)-$G220,$I220)=0,TRUE,FALSE),$J220*AB$2,0)</f>
        <v>0</v>
      </c>
      <c r="AC220" s="126">
        <f t="array" ref="AC220">IF(_xlfn.SWITCH(TRUE,COLUMN()-COLUMN($J$5)-$G220&lt;0,FALSE,MOD(COLUMN()-COLUMN($J$5)-$G220,$I220)=0,TRUE,FALSE),$J220*AC$2,0)</f>
        <v>0</v>
      </c>
      <c r="AD220" s="126">
        <f t="array" ref="AD220">IF(_xlfn.SWITCH(TRUE,COLUMN()-COLUMN($J$5)-$G220&lt;0,FALSE,MOD(COLUMN()-COLUMN($J$5)-$G220,$I220)=0,TRUE,FALSE),$J220*AD$2,0)</f>
        <v>0</v>
      </c>
      <c r="AE220" s="127">
        <f t="shared" si="19"/>
        <v>1965022.2966231448</v>
      </c>
    </row>
    <row r="221" spans="1:31" s="128" customFormat="1" ht="27.95" customHeight="1" outlineLevel="2">
      <c r="A221" s="122" t="s">
        <v>907</v>
      </c>
      <c r="B221" s="141" t="s">
        <v>969</v>
      </c>
      <c r="C221" s="123"/>
      <c r="D221" s="123" t="s">
        <v>988</v>
      </c>
      <c r="E221" s="123"/>
      <c r="F221" s="125" t="s">
        <v>984</v>
      </c>
      <c r="G221" s="122">
        <f t="shared" si="18"/>
        <v>4</v>
      </c>
      <c r="H221" s="125">
        <v>2028</v>
      </c>
      <c r="I221" s="125">
        <v>8</v>
      </c>
      <c r="J221" s="415">
        <f>Costs!P229</f>
        <v>1080000</v>
      </c>
      <c r="K221" s="419">
        <f t="array" ref="K221">IF(_xlfn.SWITCH(TRUE,COLUMN()-COLUMN($J$5)-$G221&lt;0,FALSE,MOD(COLUMN()-COLUMN($J$5)-$G221,$I221)=0,TRUE,FALSE),$J221*K$2,0)</f>
        <v>0</v>
      </c>
      <c r="L221" s="126">
        <f t="array" ref="L221">IF(_xlfn.SWITCH(TRUE,COLUMN()-COLUMN($J$5)-$G221&lt;0,FALSE,MOD(COLUMN()-COLUMN($J$5)-$G221,$I221)=0,TRUE,FALSE),$J221*L$2,0)</f>
        <v>0</v>
      </c>
      <c r="M221" s="126">
        <f t="array" ref="M221">IF(_xlfn.SWITCH(TRUE,COLUMN()-COLUMN($J$5)-$G221&lt;0,FALSE,MOD(COLUMN()-COLUMN($J$5)-$G221,$I221)=0,TRUE,FALSE),$J221*M$2,0)</f>
        <v>0</v>
      </c>
      <c r="N221" s="126">
        <f t="array" ref="N221">IF(_xlfn.SWITCH(TRUE,COLUMN()-COLUMN($J$5)-$G221&lt;0,FALSE,MOD(COLUMN()-COLUMN($J$5)-$G221,$I221)=0,TRUE,FALSE),$J221*N$2,0)</f>
        <v>1221450.2406000001</v>
      </c>
      <c r="O221" s="126">
        <f t="array" ref="O221">IF(_xlfn.SWITCH(TRUE,COLUMN()-COLUMN($J$5)-$G221&lt;0,FALSE,MOD(COLUMN()-COLUMN($J$5)-$G221,$I221)=0,TRUE,FALSE),$J221*O$2,0)</f>
        <v>0</v>
      </c>
      <c r="P221" s="126">
        <f t="array" ref="P221">IF(_xlfn.SWITCH(TRUE,COLUMN()-COLUMN($J$5)-$G221&lt;0,FALSE,MOD(COLUMN()-COLUMN($J$5)-$G221,$I221)=0,TRUE,FALSE),$J221*P$2,0)</f>
        <v>0</v>
      </c>
      <c r="Q221" s="126">
        <f t="array" ref="Q221">IF(_xlfn.SWITCH(TRUE,COLUMN()-COLUMN($J$5)-$G221&lt;0,FALSE,MOD(COLUMN()-COLUMN($J$5)-$G221,$I221)=0,TRUE,FALSE),$J221*Q$2,0)</f>
        <v>0</v>
      </c>
      <c r="R221" s="126">
        <f t="array" ref="R221">IF(_xlfn.SWITCH(TRUE,COLUMN()-COLUMN($J$5)-$G221&lt;0,FALSE,MOD(COLUMN()-COLUMN($J$5)-$G221,$I221)=0,TRUE,FALSE),$J221*R$2,0)</f>
        <v>0</v>
      </c>
      <c r="S221" s="126">
        <f t="array" ref="S221">IF(_xlfn.SWITCH(TRUE,COLUMN()-COLUMN($J$5)-$G221&lt;0,FALSE,MOD(COLUMN()-COLUMN($J$5)-$G221,$I221)=0,TRUE,FALSE),$J221*S$2,0)</f>
        <v>0</v>
      </c>
      <c r="T221" s="126">
        <f t="array" ref="T221">IF(_xlfn.SWITCH(TRUE,COLUMN()-COLUMN($J$5)-$G221&lt;0,FALSE,MOD(COLUMN()-COLUMN($J$5)-$G221,$I221)=0,TRUE,FALSE),$J221*T$2,0)</f>
        <v>0</v>
      </c>
      <c r="U221" s="126">
        <f t="array" ref="U221">IF(_xlfn.SWITCH(TRUE,COLUMN()-COLUMN($J$5)-$G221&lt;0,FALSE,MOD(COLUMN()-COLUMN($J$5)-$G221,$I221)=0,TRUE,FALSE),$J221*U$2,0)</f>
        <v>0</v>
      </c>
      <c r="V221" s="126">
        <f t="array" ref="V221">IF(_xlfn.SWITCH(TRUE,COLUMN()-COLUMN($J$5)-$G221&lt;0,FALSE,MOD(COLUMN()-COLUMN($J$5)-$G221,$I221)=0,TRUE,FALSE),$J221*V$2,0)</f>
        <v>1547296.6206957856</v>
      </c>
      <c r="W221" s="126">
        <f t="array" ref="W221">IF(_xlfn.SWITCH(TRUE,COLUMN()-COLUMN($J$5)-$G221&lt;0,FALSE,MOD(COLUMN()-COLUMN($J$5)-$G221,$I221)=0,TRUE,FALSE),$J221*W$2,0)</f>
        <v>0</v>
      </c>
      <c r="X221" s="126">
        <f t="array" ref="X221">IF(_xlfn.SWITCH(TRUE,COLUMN()-COLUMN($J$5)-$G221&lt;0,FALSE,MOD(COLUMN()-COLUMN($J$5)-$G221,$I221)=0,TRUE,FALSE),$J221*X$2,0)</f>
        <v>0</v>
      </c>
      <c r="Y221" s="126">
        <f t="array" ref="Y221">IF(_xlfn.SWITCH(TRUE,COLUMN()-COLUMN($J$5)-$G221&lt;0,FALSE,MOD(COLUMN()-COLUMN($J$5)-$G221,$I221)=0,TRUE,FALSE),$J221*Y$2,0)</f>
        <v>0</v>
      </c>
      <c r="Z221" s="126">
        <f t="array" ref="Z221">IF(_xlfn.SWITCH(TRUE,COLUMN()-COLUMN($J$5)-$G221&lt;0,FALSE,MOD(COLUMN()-COLUMN($J$5)-$G221,$I221)=0,TRUE,FALSE),$J221*Z$2,0)</f>
        <v>0</v>
      </c>
      <c r="AA221" s="126">
        <f t="array" ref="AA221">IF(_xlfn.SWITCH(TRUE,COLUMN()-COLUMN($J$5)-$G221&lt;0,FALSE,MOD(COLUMN()-COLUMN($J$5)-$G221,$I221)=0,TRUE,FALSE),$J221*AA$2,0)</f>
        <v>0</v>
      </c>
      <c r="AB221" s="126">
        <f t="array" ref="AB221">IF(_xlfn.SWITCH(TRUE,COLUMN()-COLUMN($J$5)-$G221&lt;0,FALSE,MOD(COLUMN()-COLUMN($J$5)-$G221,$I221)=0,TRUE,FALSE),$J221*AB$2,0)</f>
        <v>0</v>
      </c>
      <c r="AC221" s="126">
        <f t="array" ref="AC221">IF(_xlfn.SWITCH(TRUE,COLUMN()-COLUMN($J$5)-$G221&lt;0,FALSE,MOD(COLUMN()-COLUMN($J$5)-$G221,$I221)=0,TRUE,FALSE),$J221*AC$2,0)</f>
        <v>0</v>
      </c>
      <c r="AD221" s="126">
        <f t="array" ref="AD221">IF(_xlfn.SWITCH(TRUE,COLUMN()-COLUMN($J$5)-$G221&lt;0,FALSE,MOD(COLUMN()-COLUMN($J$5)-$G221,$I221)=0,TRUE,FALSE),$J221*AD$2,0)</f>
        <v>1960069.0661295839</v>
      </c>
      <c r="AE221" s="127">
        <f t="shared" si="19"/>
        <v>4728815.9274253696</v>
      </c>
    </row>
    <row r="222" spans="1:31" s="128" customFormat="1" ht="27" customHeight="1" outlineLevel="2">
      <c r="A222" s="122" t="s">
        <v>907</v>
      </c>
      <c r="B222" s="141" t="s">
        <v>970</v>
      </c>
      <c r="C222" s="123"/>
      <c r="D222" s="123" t="s">
        <v>1108</v>
      </c>
      <c r="E222" s="123"/>
      <c r="F222" s="125" t="s">
        <v>985</v>
      </c>
      <c r="G222" s="122">
        <f t="shared" si="18"/>
        <v>8</v>
      </c>
      <c r="H222" s="125">
        <v>2032</v>
      </c>
      <c r="I222" s="125">
        <v>8</v>
      </c>
      <c r="J222" s="415">
        <f>Costs!P230</f>
        <v>2295000</v>
      </c>
      <c r="K222" s="419">
        <f t="array" ref="K222">IF(_xlfn.SWITCH(TRUE,COLUMN()-COLUMN($J$5)-$G222&lt;0,FALSE,MOD(COLUMN()-COLUMN($J$5)-$G222,$I222)=0,TRUE,FALSE),$J222*K$2,0)</f>
        <v>0</v>
      </c>
      <c r="L222" s="126">
        <f t="array" ref="L222">IF(_xlfn.SWITCH(TRUE,COLUMN()-COLUMN($J$5)-$G222&lt;0,FALSE,MOD(COLUMN()-COLUMN($J$5)-$G222,$I222)=0,TRUE,FALSE),$J222*L$2,0)</f>
        <v>0</v>
      </c>
      <c r="M222" s="126">
        <f t="array" ref="M222">IF(_xlfn.SWITCH(TRUE,COLUMN()-COLUMN($J$5)-$G222&lt;0,FALSE,MOD(COLUMN()-COLUMN($J$5)-$G222,$I222)=0,TRUE,FALSE),$J222*M$2,0)</f>
        <v>0</v>
      </c>
      <c r="N222" s="126">
        <f t="array" ref="N222">IF(_xlfn.SWITCH(TRUE,COLUMN()-COLUMN($J$5)-$G222&lt;0,FALSE,MOD(COLUMN()-COLUMN($J$5)-$G222,$I222)=0,TRUE,FALSE),$J222*N$2,0)</f>
        <v>0</v>
      </c>
      <c r="O222" s="126">
        <f t="array" ref="O222">IF(_xlfn.SWITCH(TRUE,COLUMN()-COLUMN($J$5)-$G222&lt;0,FALSE,MOD(COLUMN()-COLUMN($J$5)-$G222,$I222)=0,TRUE,FALSE),$J222*O$2,0)</f>
        <v>0</v>
      </c>
      <c r="P222" s="126">
        <f t="array" ref="P222">IF(_xlfn.SWITCH(TRUE,COLUMN()-COLUMN($J$5)-$G222&lt;0,FALSE,MOD(COLUMN()-COLUMN($J$5)-$G222,$I222)=0,TRUE,FALSE),$J222*P$2,0)</f>
        <v>0</v>
      </c>
      <c r="Q222" s="126">
        <f t="array" ref="Q222">IF(_xlfn.SWITCH(TRUE,COLUMN()-COLUMN($J$5)-$G222&lt;0,FALSE,MOD(COLUMN()-COLUMN($J$5)-$G222,$I222)=0,TRUE,FALSE),$J222*Q$2,0)</f>
        <v>0</v>
      </c>
      <c r="R222" s="126">
        <f t="array" ref="R222">IF(_xlfn.SWITCH(TRUE,COLUMN()-COLUMN($J$5)-$G222&lt;0,FALSE,MOD(COLUMN()-COLUMN($J$5)-$G222,$I222)=0,TRUE,FALSE),$J222*R$2,0)</f>
        <v>2921350.1393903303</v>
      </c>
      <c r="S222" s="126">
        <f t="array" ref="S222">IF(_xlfn.SWITCH(TRUE,COLUMN()-COLUMN($J$5)-$G222&lt;0,FALSE,MOD(COLUMN()-COLUMN($J$5)-$G222,$I222)=0,TRUE,FALSE),$J222*S$2,0)</f>
        <v>0</v>
      </c>
      <c r="T222" s="126">
        <f t="array" ref="T222">IF(_xlfn.SWITCH(TRUE,COLUMN()-COLUMN($J$5)-$G222&lt;0,FALSE,MOD(COLUMN()-COLUMN($J$5)-$G222,$I222)=0,TRUE,FALSE),$J222*T$2,0)</f>
        <v>0</v>
      </c>
      <c r="U222" s="126">
        <f t="array" ref="U222">IF(_xlfn.SWITCH(TRUE,COLUMN()-COLUMN($J$5)-$G222&lt;0,FALSE,MOD(COLUMN()-COLUMN($J$5)-$G222,$I222)=0,TRUE,FALSE),$J222*U$2,0)</f>
        <v>0</v>
      </c>
      <c r="V222" s="126">
        <f t="array" ref="V222">IF(_xlfn.SWITCH(TRUE,COLUMN()-COLUMN($J$5)-$G222&lt;0,FALSE,MOD(COLUMN()-COLUMN($J$5)-$G222,$I222)=0,TRUE,FALSE),$J222*V$2,0)</f>
        <v>0</v>
      </c>
      <c r="W222" s="126">
        <f t="array" ref="W222">IF(_xlfn.SWITCH(TRUE,COLUMN()-COLUMN($J$5)-$G222&lt;0,FALSE,MOD(COLUMN()-COLUMN($J$5)-$G222,$I222)=0,TRUE,FALSE),$J222*W$2,0)</f>
        <v>0</v>
      </c>
      <c r="X222" s="126">
        <f t="array" ref="X222">IF(_xlfn.SWITCH(TRUE,COLUMN()-COLUMN($J$5)-$G222&lt;0,FALSE,MOD(COLUMN()-COLUMN($J$5)-$G222,$I222)=0,TRUE,FALSE),$J222*X$2,0)</f>
        <v>0</v>
      </c>
      <c r="Y222" s="126">
        <f t="array" ref="Y222">IF(_xlfn.SWITCH(TRUE,COLUMN()-COLUMN($J$5)-$G222&lt;0,FALSE,MOD(COLUMN()-COLUMN($J$5)-$G222,$I222)=0,TRUE,FALSE),$J222*Y$2,0)</f>
        <v>0</v>
      </c>
      <c r="Z222" s="126">
        <f t="array" ref="Z222">IF(_xlfn.SWITCH(TRUE,COLUMN()-COLUMN($J$5)-$G222&lt;0,FALSE,MOD(COLUMN()-COLUMN($J$5)-$G222,$I222)=0,TRUE,FALSE),$J222*Z$2,0)</f>
        <v>3700678.9538372122</v>
      </c>
      <c r="AA222" s="126">
        <f t="array" ref="AA222">IF(_xlfn.SWITCH(TRUE,COLUMN()-COLUMN($J$5)-$G222&lt;0,FALSE,MOD(COLUMN()-COLUMN($J$5)-$G222,$I222)=0,TRUE,FALSE),$J222*AA$2,0)</f>
        <v>0</v>
      </c>
      <c r="AB222" s="126">
        <f t="array" ref="AB222">IF(_xlfn.SWITCH(TRUE,COLUMN()-COLUMN($J$5)-$G222&lt;0,FALSE,MOD(COLUMN()-COLUMN($J$5)-$G222,$I222)=0,TRUE,FALSE),$J222*AB$2,0)</f>
        <v>0</v>
      </c>
      <c r="AC222" s="126">
        <f t="array" ref="AC222">IF(_xlfn.SWITCH(TRUE,COLUMN()-COLUMN($J$5)-$G222&lt;0,FALSE,MOD(COLUMN()-COLUMN($J$5)-$G222,$I222)=0,TRUE,FALSE),$J222*AC$2,0)</f>
        <v>0</v>
      </c>
      <c r="AD222" s="126">
        <f t="array" ref="AD222">IF(_xlfn.SWITCH(TRUE,COLUMN()-COLUMN($J$5)-$G222&lt;0,FALSE,MOD(COLUMN()-COLUMN($J$5)-$G222,$I222)=0,TRUE,FALSE),$J222*AD$2,0)</f>
        <v>0</v>
      </c>
      <c r="AE222" s="127">
        <f t="shared" si="19"/>
        <v>6622029.0932275429</v>
      </c>
    </row>
    <row r="223" spans="1:31" s="128" customFormat="1" ht="27" customHeight="1" outlineLevel="2">
      <c r="A223" s="122" t="s">
        <v>907</v>
      </c>
      <c r="B223" s="141" t="s">
        <v>971</v>
      </c>
      <c r="C223" s="123"/>
      <c r="D223" s="123" t="s">
        <v>1108</v>
      </c>
      <c r="E223" s="123"/>
      <c r="F223" s="125" t="s">
        <v>983</v>
      </c>
      <c r="G223" s="122">
        <f t="shared" si="18"/>
        <v>2</v>
      </c>
      <c r="H223" s="125">
        <v>2026</v>
      </c>
      <c r="I223" s="125">
        <v>10</v>
      </c>
      <c r="J223" s="415">
        <f>Costs!P231</f>
        <v>391500</v>
      </c>
      <c r="K223" s="419">
        <f t="array" ref="K223">IF(_xlfn.SWITCH(TRUE,COLUMN()-COLUMN($J$5)-$G223&lt;0,FALSE,MOD(COLUMN()-COLUMN($J$5)-$G223,$I223)=0,TRUE,FALSE),$J223*K$2,0)</f>
        <v>0</v>
      </c>
      <c r="L223" s="126">
        <f t="array" ref="L223">IF(_xlfn.SWITCH(TRUE,COLUMN()-COLUMN($J$5)-$G223&lt;0,FALSE,MOD(COLUMN()-COLUMN($J$5)-$G223,$I223)=0,TRUE,FALSE),$J223*L$2,0)</f>
        <v>417358.57499999995</v>
      </c>
      <c r="M223" s="126">
        <f t="array" ref="M223">IF(_xlfn.SWITCH(TRUE,COLUMN()-COLUMN($J$5)-$G223&lt;0,FALSE,MOD(COLUMN()-COLUMN($J$5)-$G223,$I223)=0,TRUE,FALSE),$J223*M$2,0)</f>
        <v>0</v>
      </c>
      <c r="N223" s="126">
        <f t="array" ref="N223">IF(_xlfn.SWITCH(TRUE,COLUMN()-COLUMN($J$5)-$G223&lt;0,FALSE,MOD(COLUMN()-COLUMN($J$5)-$G223,$I223)=0,TRUE,FALSE),$J223*N$2,0)</f>
        <v>0</v>
      </c>
      <c r="O223" s="126">
        <f t="array" ref="O223">IF(_xlfn.SWITCH(TRUE,COLUMN()-COLUMN($J$5)-$G223&lt;0,FALSE,MOD(COLUMN()-COLUMN($J$5)-$G223,$I223)=0,TRUE,FALSE),$J223*O$2,0)</f>
        <v>0</v>
      </c>
      <c r="P223" s="126">
        <f t="array" ref="P223">IF(_xlfn.SWITCH(TRUE,COLUMN()-COLUMN($J$5)-$G223&lt;0,FALSE,MOD(COLUMN()-COLUMN($J$5)-$G223,$I223)=0,TRUE,FALSE),$J223*P$2,0)</f>
        <v>0</v>
      </c>
      <c r="Q223" s="126">
        <f t="array" ref="Q223">IF(_xlfn.SWITCH(TRUE,COLUMN()-COLUMN($J$5)-$G223&lt;0,FALSE,MOD(COLUMN()-COLUMN($J$5)-$G223,$I223)=0,TRUE,FALSE),$J223*Q$2,0)</f>
        <v>0</v>
      </c>
      <c r="R223" s="126">
        <f t="array" ref="R223">IF(_xlfn.SWITCH(TRUE,COLUMN()-COLUMN($J$5)-$G223&lt;0,FALSE,MOD(COLUMN()-COLUMN($J$5)-$G223,$I223)=0,TRUE,FALSE),$J223*R$2,0)</f>
        <v>0</v>
      </c>
      <c r="S223" s="126">
        <f t="array" ref="S223">IF(_xlfn.SWITCH(TRUE,COLUMN()-COLUMN($J$5)-$G223&lt;0,FALSE,MOD(COLUMN()-COLUMN($J$5)-$G223,$I223)=0,TRUE,FALSE),$J223*S$2,0)</f>
        <v>0</v>
      </c>
      <c r="T223" s="126">
        <f t="array" ref="T223">IF(_xlfn.SWITCH(TRUE,COLUMN()-COLUMN($J$5)-$G223&lt;0,FALSE,MOD(COLUMN()-COLUMN($J$5)-$G223,$I223)=0,TRUE,FALSE),$J223*T$2,0)</f>
        <v>0</v>
      </c>
      <c r="U223" s="126">
        <f t="array" ref="U223">IF(_xlfn.SWITCH(TRUE,COLUMN()-COLUMN($J$5)-$G223&lt;0,FALSE,MOD(COLUMN()-COLUMN($J$5)-$G223,$I223)=0,TRUE,FALSE),$J223*U$2,0)</f>
        <v>0</v>
      </c>
      <c r="V223" s="126">
        <f t="array" ref="V223">IF(_xlfn.SWITCH(TRUE,COLUMN()-COLUMN($J$5)-$G223&lt;0,FALSE,MOD(COLUMN()-COLUMN($J$5)-$G223,$I223)=0,TRUE,FALSE),$J223*V$2,0)</f>
        <v>560895.02500222228</v>
      </c>
      <c r="W223" s="126">
        <f t="array" ref="W223">IF(_xlfn.SWITCH(TRUE,COLUMN()-COLUMN($J$5)-$G223&lt;0,FALSE,MOD(COLUMN()-COLUMN($J$5)-$G223,$I223)=0,TRUE,FALSE),$J223*W$2,0)</f>
        <v>0</v>
      </c>
      <c r="X223" s="126">
        <f t="array" ref="X223">IF(_xlfn.SWITCH(TRUE,COLUMN()-COLUMN($J$5)-$G223&lt;0,FALSE,MOD(COLUMN()-COLUMN($J$5)-$G223,$I223)=0,TRUE,FALSE),$J223*X$2,0)</f>
        <v>0</v>
      </c>
      <c r="Y223" s="126">
        <f t="array" ref="Y223">IF(_xlfn.SWITCH(TRUE,COLUMN()-COLUMN($J$5)-$G223&lt;0,FALSE,MOD(COLUMN()-COLUMN($J$5)-$G223,$I223)=0,TRUE,FALSE),$J223*Y$2,0)</f>
        <v>0</v>
      </c>
      <c r="Z223" s="126">
        <f t="array" ref="Z223">IF(_xlfn.SWITCH(TRUE,COLUMN()-COLUMN($J$5)-$G223&lt;0,FALSE,MOD(COLUMN()-COLUMN($J$5)-$G223,$I223)=0,TRUE,FALSE),$J223*Z$2,0)</f>
        <v>0</v>
      </c>
      <c r="AA223" s="126">
        <f t="array" ref="AA223">IF(_xlfn.SWITCH(TRUE,COLUMN()-COLUMN($J$5)-$G223&lt;0,FALSE,MOD(COLUMN()-COLUMN($J$5)-$G223,$I223)=0,TRUE,FALSE),$J223*AA$2,0)</f>
        <v>0</v>
      </c>
      <c r="AB223" s="126">
        <f t="array" ref="AB223">IF(_xlfn.SWITCH(TRUE,COLUMN()-COLUMN($J$5)-$G223&lt;0,FALSE,MOD(COLUMN()-COLUMN($J$5)-$G223,$I223)=0,TRUE,FALSE),$J223*AB$2,0)</f>
        <v>0</v>
      </c>
      <c r="AC223" s="126">
        <f t="array" ref="AC223">IF(_xlfn.SWITCH(TRUE,COLUMN()-COLUMN($J$5)-$G223&lt;0,FALSE,MOD(COLUMN()-COLUMN($J$5)-$G223,$I223)=0,TRUE,FALSE),$J223*AC$2,0)</f>
        <v>0</v>
      </c>
      <c r="AD223" s="126">
        <f t="array" ref="AD223">IF(_xlfn.SWITCH(TRUE,COLUMN()-COLUMN($J$5)-$G223&lt;0,FALSE,MOD(COLUMN()-COLUMN($J$5)-$G223,$I223)=0,TRUE,FALSE),$J223*AD$2,0)</f>
        <v>0</v>
      </c>
      <c r="AE223" s="127">
        <f t="shared" si="19"/>
        <v>978253.60000222223</v>
      </c>
    </row>
    <row r="224" spans="1:31" s="128" customFormat="1" ht="27" customHeight="1" outlineLevel="2">
      <c r="A224" s="122" t="s">
        <v>907</v>
      </c>
      <c r="B224" s="141" t="s">
        <v>972</v>
      </c>
      <c r="C224" s="123"/>
      <c r="D224" s="123" t="s">
        <v>1108</v>
      </c>
      <c r="E224" s="123"/>
      <c r="F224" s="125" t="s">
        <v>983</v>
      </c>
      <c r="G224" s="122">
        <f t="shared" si="18"/>
        <v>2</v>
      </c>
      <c r="H224" s="125">
        <v>2026</v>
      </c>
      <c r="I224" s="125">
        <v>10</v>
      </c>
      <c r="J224" s="415">
        <f>Costs!P232</f>
        <v>2430000</v>
      </c>
      <c r="K224" s="419">
        <f t="array" ref="K224">IF(_xlfn.SWITCH(TRUE,COLUMN()-COLUMN($J$5)-$G224&lt;0,FALSE,MOD(COLUMN()-COLUMN($J$5)-$G224,$I224)=0,TRUE,FALSE),$J224*K$2,0)</f>
        <v>0</v>
      </c>
      <c r="L224" s="126">
        <f t="array" ref="L224">IF(_xlfn.SWITCH(TRUE,COLUMN()-COLUMN($J$5)-$G224&lt;0,FALSE,MOD(COLUMN()-COLUMN($J$5)-$G224,$I224)=0,TRUE,FALSE),$J224*L$2,0)</f>
        <v>2590501.5</v>
      </c>
      <c r="M224" s="126">
        <f t="array" ref="M224">IF(_xlfn.SWITCH(TRUE,COLUMN()-COLUMN($J$5)-$G224&lt;0,FALSE,MOD(COLUMN()-COLUMN($J$5)-$G224,$I224)=0,TRUE,FALSE),$J224*M$2,0)</f>
        <v>0</v>
      </c>
      <c r="N224" s="126">
        <f t="array" ref="N224">IF(_xlfn.SWITCH(TRUE,COLUMN()-COLUMN($J$5)-$G224&lt;0,FALSE,MOD(COLUMN()-COLUMN($J$5)-$G224,$I224)=0,TRUE,FALSE),$J224*N$2,0)</f>
        <v>0</v>
      </c>
      <c r="O224" s="126">
        <f t="array" ref="O224">IF(_xlfn.SWITCH(TRUE,COLUMN()-COLUMN($J$5)-$G224&lt;0,FALSE,MOD(COLUMN()-COLUMN($J$5)-$G224,$I224)=0,TRUE,FALSE),$J224*O$2,0)</f>
        <v>0</v>
      </c>
      <c r="P224" s="126">
        <f t="array" ref="P224">IF(_xlfn.SWITCH(TRUE,COLUMN()-COLUMN($J$5)-$G224&lt;0,FALSE,MOD(COLUMN()-COLUMN($J$5)-$G224,$I224)=0,TRUE,FALSE),$J224*P$2,0)</f>
        <v>0</v>
      </c>
      <c r="Q224" s="126">
        <f t="array" ref="Q224">IF(_xlfn.SWITCH(TRUE,COLUMN()-COLUMN($J$5)-$G224&lt;0,FALSE,MOD(COLUMN()-COLUMN($J$5)-$G224,$I224)=0,TRUE,FALSE),$J224*Q$2,0)</f>
        <v>0</v>
      </c>
      <c r="R224" s="126">
        <f t="array" ref="R224">IF(_xlfn.SWITCH(TRUE,COLUMN()-COLUMN($J$5)-$G224&lt;0,FALSE,MOD(COLUMN()-COLUMN($J$5)-$G224,$I224)=0,TRUE,FALSE),$J224*R$2,0)</f>
        <v>0</v>
      </c>
      <c r="S224" s="126">
        <f t="array" ref="S224">IF(_xlfn.SWITCH(TRUE,COLUMN()-COLUMN($J$5)-$G224&lt;0,FALSE,MOD(COLUMN()-COLUMN($J$5)-$G224,$I224)=0,TRUE,FALSE),$J224*S$2,0)</f>
        <v>0</v>
      </c>
      <c r="T224" s="126">
        <f t="array" ref="T224">IF(_xlfn.SWITCH(TRUE,COLUMN()-COLUMN($J$5)-$G224&lt;0,FALSE,MOD(COLUMN()-COLUMN($J$5)-$G224,$I224)=0,TRUE,FALSE),$J224*T$2,0)</f>
        <v>0</v>
      </c>
      <c r="U224" s="126">
        <f t="array" ref="U224">IF(_xlfn.SWITCH(TRUE,COLUMN()-COLUMN($J$5)-$G224&lt;0,FALSE,MOD(COLUMN()-COLUMN($J$5)-$G224,$I224)=0,TRUE,FALSE),$J224*U$2,0)</f>
        <v>0</v>
      </c>
      <c r="V224" s="126">
        <f t="array" ref="V224">IF(_xlfn.SWITCH(TRUE,COLUMN()-COLUMN($J$5)-$G224&lt;0,FALSE,MOD(COLUMN()-COLUMN($J$5)-$G224,$I224)=0,TRUE,FALSE),$J224*V$2,0)</f>
        <v>3481417.3965655174</v>
      </c>
      <c r="W224" s="126">
        <f t="array" ref="W224">IF(_xlfn.SWITCH(TRUE,COLUMN()-COLUMN($J$5)-$G224&lt;0,FALSE,MOD(COLUMN()-COLUMN($J$5)-$G224,$I224)=0,TRUE,FALSE),$J224*W$2,0)</f>
        <v>0</v>
      </c>
      <c r="X224" s="126">
        <f t="array" ref="X224">IF(_xlfn.SWITCH(TRUE,COLUMN()-COLUMN($J$5)-$G224&lt;0,FALSE,MOD(COLUMN()-COLUMN($J$5)-$G224,$I224)=0,TRUE,FALSE),$J224*X$2,0)</f>
        <v>0</v>
      </c>
      <c r="Y224" s="126">
        <f t="array" ref="Y224">IF(_xlfn.SWITCH(TRUE,COLUMN()-COLUMN($J$5)-$G224&lt;0,FALSE,MOD(COLUMN()-COLUMN($J$5)-$G224,$I224)=0,TRUE,FALSE),$J224*Y$2,0)</f>
        <v>0</v>
      </c>
      <c r="Z224" s="126">
        <f t="array" ref="Z224">IF(_xlfn.SWITCH(TRUE,COLUMN()-COLUMN($J$5)-$G224&lt;0,FALSE,MOD(COLUMN()-COLUMN($J$5)-$G224,$I224)=0,TRUE,FALSE),$J224*Z$2,0)</f>
        <v>0</v>
      </c>
      <c r="AA224" s="126">
        <f t="array" ref="AA224">IF(_xlfn.SWITCH(TRUE,COLUMN()-COLUMN($J$5)-$G224&lt;0,FALSE,MOD(COLUMN()-COLUMN($J$5)-$G224,$I224)=0,TRUE,FALSE),$J224*AA$2,0)</f>
        <v>0</v>
      </c>
      <c r="AB224" s="126">
        <f t="array" ref="AB224">IF(_xlfn.SWITCH(TRUE,COLUMN()-COLUMN($J$5)-$G224&lt;0,FALSE,MOD(COLUMN()-COLUMN($J$5)-$G224,$I224)=0,TRUE,FALSE),$J224*AB$2,0)</f>
        <v>0</v>
      </c>
      <c r="AC224" s="126">
        <f t="array" ref="AC224">IF(_xlfn.SWITCH(TRUE,COLUMN()-COLUMN($J$5)-$G224&lt;0,FALSE,MOD(COLUMN()-COLUMN($J$5)-$G224,$I224)=0,TRUE,FALSE),$J224*AC$2,0)</f>
        <v>0</v>
      </c>
      <c r="AD224" s="126">
        <f t="array" ref="AD224">IF(_xlfn.SWITCH(TRUE,COLUMN()-COLUMN($J$5)-$G224&lt;0,FALSE,MOD(COLUMN()-COLUMN($J$5)-$G224,$I224)=0,TRUE,FALSE),$J224*AD$2,0)</f>
        <v>0</v>
      </c>
      <c r="AE224" s="127">
        <f t="shared" si="19"/>
        <v>6071918.8965655174</v>
      </c>
    </row>
    <row r="225" spans="1:31" s="128" customFormat="1" ht="35.1" customHeight="1" outlineLevel="2">
      <c r="A225" s="122" t="s">
        <v>907</v>
      </c>
      <c r="B225" s="141" t="s">
        <v>973</v>
      </c>
      <c r="C225" s="123"/>
      <c r="D225" s="123" t="s">
        <v>1108</v>
      </c>
      <c r="E225" s="123"/>
      <c r="F225" s="125" t="s">
        <v>983</v>
      </c>
      <c r="G225" s="122">
        <f t="shared" si="18"/>
        <v>2</v>
      </c>
      <c r="H225" s="125">
        <v>2026</v>
      </c>
      <c r="I225" s="125">
        <v>10</v>
      </c>
      <c r="J225" s="415">
        <f>Costs!P233</f>
        <v>1066500</v>
      </c>
      <c r="K225" s="419">
        <f t="array" ref="K225">IF(_xlfn.SWITCH(TRUE,COLUMN()-COLUMN($J$5)-$G225&lt;0,FALSE,MOD(COLUMN()-COLUMN($J$5)-$G225,$I225)=0,TRUE,FALSE),$J225*K$2,0)</f>
        <v>0</v>
      </c>
      <c r="L225" s="126">
        <f t="array" ref="L225">IF(_xlfn.SWITCH(TRUE,COLUMN()-COLUMN($J$5)-$G225&lt;0,FALSE,MOD(COLUMN()-COLUMN($J$5)-$G225,$I225)=0,TRUE,FALSE),$J225*L$2,0)</f>
        <v>1136942.325</v>
      </c>
      <c r="M225" s="126">
        <f t="array" ref="M225">IF(_xlfn.SWITCH(TRUE,COLUMN()-COLUMN($J$5)-$G225&lt;0,FALSE,MOD(COLUMN()-COLUMN($J$5)-$G225,$I225)=0,TRUE,FALSE),$J225*M$2,0)</f>
        <v>0</v>
      </c>
      <c r="N225" s="126">
        <f t="array" ref="N225">IF(_xlfn.SWITCH(TRUE,COLUMN()-COLUMN($J$5)-$G225&lt;0,FALSE,MOD(COLUMN()-COLUMN($J$5)-$G225,$I225)=0,TRUE,FALSE),$J225*N$2,0)</f>
        <v>0</v>
      </c>
      <c r="O225" s="126">
        <f t="array" ref="O225">IF(_xlfn.SWITCH(TRUE,COLUMN()-COLUMN($J$5)-$G225&lt;0,FALSE,MOD(COLUMN()-COLUMN($J$5)-$G225,$I225)=0,TRUE,FALSE),$J225*O$2,0)</f>
        <v>0</v>
      </c>
      <c r="P225" s="126">
        <f t="array" ref="P225">IF(_xlfn.SWITCH(TRUE,COLUMN()-COLUMN($J$5)-$G225&lt;0,FALSE,MOD(COLUMN()-COLUMN($J$5)-$G225,$I225)=0,TRUE,FALSE),$J225*P$2,0)</f>
        <v>0</v>
      </c>
      <c r="Q225" s="126">
        <f t="array" ref="Q225">IF(_xlfn.SWITCH(TRUE,COLUMN()-COLUMN($J$5)-$G225&lt;0,FALSE,MOD(COLUMN()-COLUMN($J$5)-$G225,$I225)=0,TRUE,FALSE),$J225*Q$2,0)</f>
        <v>0</v>
      </c>
      <c r="R225" s="126">
        <f t="array" ref="R225">IF(_xlfn.SWITCH(TRUE,COLUMN()-COLUMN($J$5)-$G225&lt;0,FALSE,MOD(COLUMN()-COLUMN($J$5)-$G225,$I225)=0,TRUE,FALSE),$J225*R$2,0)</f>
        <v>0</v>
      </c>
      <c r="S225" s="126">
        <f t="array" ref="S225">IF(_xlfn.SWITCH(TRUE,COLUMN()-COLUMN($J$5)-$G225&lt;0,FALSE,MOD(COLUMN()-COLUMN($J$5)-$G225,$I225)=0,TRUE,FALSE),$J225*S$2,0)</f>
        <v>0</v>
      </c>
      <c r="T225" s="126">
        <f t="array" ref="T225">IF(_xlfn.SWITCH(TRUE,COLUMN()-COLUMN($J$5)-$G225&lt;0,FALSE,MOD(COLUMN()-COLUMN($J$5)-$G225,$I225)=0,TRUE,FALSE),$J225*T$2,0)</f>
        <v>0</v>
      </c>
      <c r="U225" s="126">
        <f t="array" ref="U225">IF(_xlfn.SWITCH(TRUE,COLUMN()-COLUMN($J$5)-$G225&lt;0,FALSE,MOD(COLUMN()-COLUMN($J$5)-$G225,$I225)=0,TRUE,FALSE),$J225*U$2,0)</f>
        <v>0</v>
      </c>
      <c r="V225" s="126">
        <f t="array" ref="V225">IF(_xlfn.SWITCH(TRUE,COLUMN()-COLUMN($J$5)-$G225&lt;0,FALSE,MOD(COLUMN()-COLUMN($J$5)-$G225,$I225)=0,TRUE,FALSE),$J225*V$2,0)</f>
        <v>1527955.4129370884</v>
      </c>
      <c r="W225" s="126">
        <f t="array" ref="W225">IF(_xlfn.SWITCH(TRUE,COLUMN()-COLUMN($J$5)-$G225&lt;0,FALSE,MOD(COLUMN()-COLUMN($J$5)-$G225,$I225)=0,TRUE,FALSE),$J225*W$2,0)</f>
        <v>0</v>
      </c>
      <c r="X225" s="126">
        <f t="array" ref="X225">IF(_xlfn.SWITCH(TRUE,COLUMN()-COLUMN($J$5)-$G225&lt;0,FALSE,MOD(COLUMN()-COLUMN($J$5)-$G225,$I225)=0,TRUE,FALSE),$J225*X$2,0)</f>
        <v>0</v>
      </c>
      <c r="Y225" s="126">
        <f t="array" ref="Y225">IF(_xlfn.SWITCH(TRUE,COLUMN()-COLUMN($J$5)-$G225&lt;0,FALSE,MOD(COLUMN()-COLUMN($J$5)-$G225,$I225)=0,TRUE,FALSE),$J225*Y$2,0)</f>
        <v>0</v>
      </c>
      <c r="Z225" s="126">
        <f t="array" ref="Z225">IF(_xlfn.SWITCH(TRUE,COLUMN()-COLUMN($J$5)-$G225&lt;0,FALSE,MOD(COLUMN()-COLUMN($J$5)-$G225,$I225)=0,TRUE,FALSE),$J225*Z$2,0)</f>
        <v>0</v>
      </c>
      <c r="AA225" s="126">
        <f t="array" ref="AA225">IF(_xlfn.SWITCH(TRUE,COLUMN()-COLUMN($J$5)-$G225&lt;0,FALSE,MOD(COLUMN()-COLUMN($J$5)-$G225,$I225)=0,TRUE,FALSE),$J225*AA$2,0)</f>
        <v>0</v>
      </c>
      <c r="AB225" s="126">
        <f t="array" ref="AB225">IF(_xlfn.SWITCH(TRUE,COLUMN()-COLUMN($J$5)-$G225&lt;0,FALSE,MOD(COLUMN()-COLUMN($J$5)-$G225,$I225)=0,TRUE,FALSE),$J225*AB$2,0)</f>
        <v>0</v>
      </c>
      <c r="AC225" s="126">
        <f t="array" ref="AC225">IF(_xlfn.SWITCH(TRUE,COLUMN()-COLUMN($J$5)-$G225&lt;0,FALSE,MOD(COLUMN()-COLUMN($J$5)-$G225,$I225)=0,TRUE,FALSE),$J225*AC$2,0)</f>
        <v>0</v>
      </c>
      <c r="AD225" s="126">
        <f t="array" ref="AD225">IF(_xlfn.SWITCH(TRUE,COLUMN()-COLUMN($J$5)-$G225&lt;0,FALSE,MOD(COLUMN()-COLUMN($J$5)-$G225,$I225)=0,TRUE,FALSE),$J225*AD$2,0)</f>
        <v>0</v>
      </c>
      <c r="AE225" s="127">
        <f t="shared" si="19"/>
        <v>2664897.7379370881</v>
      </c>
    </row>
    <row r="226" spans="1:31" s="128" customFormat="1" ht="36.950000000000003" customHeight="1" outlineLevel="2">
      <c r="A226" s="122" t="s">
        <v>907</v>
      </c>
      <c r="B226" s="141" t="s">
        <v>974</v>
      </c>
      <c r="C226" s="123"/>
      <c r="D226" s="123" t="s">
        <v>1108</v>
      </c>
      <c r="E226" s="123"/>
      <c r="F226" s="125" t="s">
        <v>983</v>
      </c>
      <c r="G226" s="122">
        <f t="shared" si="18"/>
        <v>2</v>
      </c>
      <c r="H226" s="125">
        <v>2026</v>
      </c>
      <c r="I226" s="125">
        <v>10</v>
      </c>
      <c r="J226" s="415">
        <f>Costs!P234</f>
        <v>567000</v>
      </c>
      <c r="K226" s="419">
        <f t="array" ref="K226">IF(_xlfn.SWITCH(TRUE,COLUMN()-COLUMN($J$5)-$G226&lt;0,FALSE,MOD(COLUMN()-COLUMN($J$5)-$G226,$I226)=0,TRUE,FALSE),$J226*K$2,0)</f>
        <v>0</v>
      </c>
      <c r="L226" s="126">
        <f t="array" ref="L226">IF(_xlfn.SWITCH(TRUE,COLUMN()-COLUMN($J$5)-$G226&lt;0,FALSE,MOD(COLUMN()-COLUMN($J$5)-$G226,$I226)=0,TRUE,FALSE),$J226*L$2,0)</f>
        <v>604450.35</v>
      </c>
      <c r="M226" s="126">
        <f t="array" ref="M226">IF(_xlfn.SWITCH(TRUE,COLUMN()-COLUMN($J$5)-$G226&lt;0,FALSE,MOD(COLUMN()-COLUMN($J$5)-$G226,$I226)=0,TRUE,FALSE),$J226*M$2,0)</f>
        <v>0</v>
      </c>
      <c r="N226" s="126">
        <f t="array" ref="N226">IF(_xlfn.SWITCH(TRUE,COLUMN()-COLUMN($J$5)-$G226&lt;0,FALSE,MOD(COLUMN()-COLUMN($J$5)-$G226,$I226)=0,TRUE,FALSE),$J226*N$2,0)</f>
        <v>0</v>
      </c>
      <c r="O226" s="126">
        <f t="array" ref="O226">IF(_xlfn.SWITCH(TRUE,COLUMN()-COLUMN($J$5)-$G226&lt;0,FALSE,MOD(COLUMN()-COLUMN($J$5)-$G226,$I226)=0,TRUE,FALSE),$J226*O$2,0)</f>
        <v>0</v>
      </c>
      <c r="P226" s="126">
        <f t="array" ref="P226">IF(_xlfn.SWITCH(TRUE,COLUMN()-COLUMN($J$5)-$G226&lt;0,FALSE,MOD(COLUMN()-COLUMN($J$5)-$G226,$I226)=0,TRUE,FALSE),$J226*P$2,0)</f>
        <v>0</v>
      </c>
      <c r="Q226" s="126">
        <f t="array" ref="Q226">IF(_xlfn.SWITCH(TRUE,COLUMN()-COLUMN($J$5)-$G226&lt;0,FALSE,MOD(COLUMN()-COLUMN($J$5)-$G226,$I226)=0,TRUE,FALSE),$J226*Q$2,0)</f>
        <v>0</v>
      </c>
      <c r="R226" s="126">
        <f t="array" ref="R226">IF(_xlfn.SWITCH(TRUE,COLUMN()-COLUMN($J$5)-$G226&lt;0,FALSE,MOD(COLUMN()-COLUMN($J$5)-$G226,$I226)=0,TRUE,FALSE),$J226*R$2,0)</f>
        <v>0</v>
      </c>
      <c r="S226" s="126">
        <f t="array" ref="S226">IF(_xlfn.SWITCH(TRUE,COLUMN()-COLUMN($J$5)-$G226&lt;0,FALSE,MOD(COLUMN()-COLUMN($J$5)-$G226,$I226)=0,TRUE,FALSE),$J226*S$2,0)</f>
        <v>0</v>
      </c>
      <c r="T226" s="126">
        <f t="array" ref="T226">IF(_xlfn.SWITCH(TRUE,COLUMN()-COLUMN($J$5)-$G226&lt;0,FALSE,MOD(COLUMN()-COLUMN($J$5)-$G226,$I226)=0,TRUE,FALSE),$J226*T$2,0)</f>
        <v>0</v>
      </c>
      <c r="U226" s="126">
        <f t="array" ref="U226">IF(_xlfn.SWITCH(TRUE,COLUMN()-COLUMN($J$5)-$G226&lt;0,FALSE,MOD(COLUMN()-COLUMN($J$5)-$G226,$I226)=0,TRUE,FALSE),$J226*U$2,0)</f>
        <v>0</v>
      </c>
      <c r="V226" s="126">
        <f t="array" ref="V226">IF(_xlfn.SWITCH(TRUE,COLUMN()-COLUMN($J$5)-$G226&lt;0,FALSE,MOD(COLUMN()-COLUMN($J$5)-$G226,$I226)=0,TRUE,FALSE),$J226*V$2,0)</f>
        <v>812330.72586528747</v>
      </c>
      <c r="W226" s="126">
        <f t="array" ref="W226">IF(_xlfn.SWITCH(TRUE,COLUMN()-COLUMN($J$5)-$G226&lt;0,FALSE,MOD(COLUMN()-COLUMN($J$5)-$G226,$I226)=0,TRUE,FALSE),$J226*W$2,0)</f>
        <v>0</v>
      </c>
      <c r="X226" s="126">
        <f t="array" ref="X226">IF(_xlfn.SWITCH(TRUE,COLUMN()-COLUMN($J$5)-$G226&lt;0,FALSE,MOD(COLUMN()-COLUMN($J$5)-$G226,$I226)=0,TRUE,FALSE),$J226*X$2,0)</f>
        <v>0</v>
      </c>
      <c r="Y226" s="126">
        <f t="array" ref="Y226">IF(_xlfn.SWITCH(TRUE,COLUMN()-COLUMN($J$5)-$G226&lt;0,FALSE,MOD(COLUMN()-COLUMN($J$5)-$G226,$I226)=0,TRUE,FALSE),$J226*Y$2,0)</f>
        <v>0</v>
      </c>
      <c r="Z226" s="126">
        <f t="array" ref="Z226">IF(_xlfn.SWITCH(TRUE,COLUMN()-COLUMN($J$5)-$G226&lt;0,FALSE,MOD(COLUMN()-COLUMN($J$5)-$G226,$I226)=0,TRUE,FALSE),$J226*Z$2,0)</f>
        <v>0</v>
      </c>
      <c r="AA226" s="126">
        <f t="array" ref="AA226">IF(_xlfn.SWITCH(TRUE,COLUMN()-COLUMN($J$5)-$G226&lt;0,FALSE,MOD(COLUMN()-COLUMN($J$5)-$G226,$I226)=0,TRUE,FALSE),$J226*AA$2,0)</f>
        <v>0</v>
      </c>
      <c r="AB226" s="126">
        <f t="array" ref="AB226">IF(_xlfn.SWITCH(TRUE,COLUMN()-COLUMN($J$5)-$G226&lt;0,FALSE,MOD(COLUMN()-COLUMN($J$5)-$G226,$I226)=0,TRUE,FALSE),$J226*AB$2,0)</f>
        <v>0</v>
      </c>
      <c r="AC226" s="126">
        <f t="array" ref="AC226">IF(_xlfn.SWITCH(TRUE,COLUMN()-COLUMN($J$5)-$G226&lt;0,FALSE,MOD(COLUMN()-COLUMN($J$5)-$G226,$I226)=0,TRUE,FALSE),$J226*AC$2,0)</f>
        <v>0</v>
      </c>
      <c r="AD226" s="126">
        <f t="array" ref="AD226">IF(_xlfn.SWITCH(TRUE,COLUMN()-COLUMN($J$5)-$G226&lt;0,FALSE,MOD(COLUMN()-COLUMN($J$5)-$G226,$I226)=0,TRUE,FALSE),$J226*AD$2,0)</f>
        <v>0</v>
      </c>
      <c r="AE226" s="127">
        <f t="shared" si="19"/>
        <v>1416781.0758652873</v>
      </c>
    </row>
    <row r="227" spans="1:31" s="128" customFormat="1" ht="27" customHeight="1" outlineLevel="2">
      <c r="A227" s="122" t="s">
        <v>907</v>
      </c>
      <c r="B227" s="141" t="s">
        <v>975</v>
      </c>
      <c r="C227" s="123"/>
      <c r="D227" s="123" t="s">
        <v>1108</v>
      </c>
      <c r="E227" s="123"/>
      <c r="F227" s="125" t="s">
        <v>983</v>
      </c>
      <c r="G227" s="122">
        <f t="shared" si="18"/>
        <v>2</v>
      </c>
      <c r="H227" s="125">
        <v>2026</v>
      </c>
      <c r="I227" s="125">
        <v>10</v>
      </c>
      <c r="J227" s="415">
        <f>Costs!P235</f>
        <v>391500</v>
      </c>
      <c r="K227" s="419">
        <f t="array" ref="K227">IF(_xlfn.SWITCH(TRUE,COLUMN()-COLUMN($J$5)-$G227&lt;0,FALSE,MOD(COLUMN()-COLUMN($J$5)-$G227,$I227)=0,TRUE,FALSE),$J227*K$2,0)</f>
        <v>0</v>
      </c>
      <c r="L227" s="126">
        <f t="array" ref="L227">IF(_xlfn.SWITCH(TRUE,COLUMN()-COLUMN($J$5)-$G227&lt;0,FALSE,MOD(COLUMN()-COLUMN($J$5)-$G227,$I227)=0,TRUE,FALSE),$J227*L$2,0)</f>
        <v>417358.57499999995</v>
      </c>
      <c r="M227" s="126">
        <f t="array" ref="M227">IF(_xlfn.SWITCH(TRUE,COLUMN()-COLUMN($J$5)-$G227&lt;0,FALSE,MOD(COLUMN()-COLUMN($J$5)-$G227,$I227)=0,TRUE,FALSE),$J227*M$2,0)</f>
        <v>0</v>
      </c>
      <c r="N227" s="126">
        <f t="array" ref="N227">IF(_xlfn.SWITCH(TRUE,COLUMN()-COLUMN($J$5)-$G227&lt;0,FALSE,MOD(COLUMN()-COLUMN($J$5)-$G227,$I227)=0,TRUE,FALSE),$J227*N$2,0)</f>
        <v>0</v>
      </c>
      <c r="O227" s="126">
        <f t="array" ref="O227">IF(_xlfn.SWITCH(TRUE,COLUMN()-COLUMN($J$5)-$G227&lt;0,FALSE,MOD(COLUMN()-COLUMN($J$5)-$G227,$I227)=0,TRUE,FALSE),$J227*O$2,0)</f>
        <v>0</v>
      </c>
      <c r="P227" s="126">
        <f t="array" ref="P227">IF(_xlfn.SWITCH(TRUE,COLUMN()-COLUMN($J$5)-$G227&lt;0,FALSE,MOD(COLUMN()-COLUMN($J$5)-$G227,$I227)=0,TRUE,FALSE),$J227*P$2,0)</f>
        <v>0</v>
      </c>
      <c r="Q227" s="126">
        <f t="array" ref="Q227">IF(_xlfn.SWITCH(TRUE,COLUMN()-COLUMN($J$5)-$G227&lt;0,FALSE,MOD(COLUMN()-COLUMN($J$5)-$G227,$I227)=0,TRUE,FALSE),$J227*Q$2,0)</f>
        <v>0</v>
      </c>
      <c r="R227" s="126">
        <f t="array" ref="R227">IF(_xlfn.SWITCH(TRUE,COLUMN()-COLUMN($J$5)-$G227&lt;0,FALSE,MOD(COLUMN()-COLUMN($J$5)-$G227,$I227)=0,TRUE,FALSE),$J227*R$2,0)</f>
        <v>0</v>
      </c>
      <c r="S227" s="126">
        <f t="array" ref="S227">IF(_xlfn.SWITCH(TRUE,COLUMN()-COLUMN($J$5)-$G227&lt;0,FALSE,MOD(COLUMN()-COLUMN($J$5)-$G227,$I227)=0,TRUE,FALSE),$J227*S$2,0)</f>
        <v>0</v>
      </c>
      <c r="T227" s="126">
        <f t="array" ref="T227">IF(_xlfn.SWITCH(TRUE,COLUMN()-COLUMN($J$5)-$G227&lt;0,FALSE,MOD(COLUMN()-COLUMN($J$5)-$G227,$I227)=0,TRUE,FALSE),$J227*T$2,0)</f>
        <v>0</v>
      </c>
      <c r="U227" s="126">
        <f t="array" ref="U227">IF(_xlfn.SWITCH(TRUE,COLUMN()-COLUMN($J$5)-$G227&lt;0,FALSE,MOD(COLUMN()-COLUMN($J$5)-$G227,$I227)=0,TRUE,FALSE),$J227*U$2,0)</f>
        <v>0</v>
      </c>
      <c r="V227" s="126">
        <f t="array" ref="V227">IF(_xlfn.SWITCH(TRUE,COLUMN()-COLUMN($J$5)-$G227&lt;0,FALSE,MOD(COLUMN()-COLUMN($J$5)-$G227,$I227)=0,TRUE,FALSE),$J227*V$2,0)</f>
        <v>560895.02500222228</v>
      </c>
      <c r="W227" s="126">
        <f t="array" ref="W227">IF(_xlfn.SWITCH(TRUE,COLUMN()-COLUMN($J$5)-$G227&lt;0,FALSE,MOD(COLUMN()-COLUMN($J$5)-$G227,$I227)=0,TRUE,FALSE),$J227*W$2,0)</f>
        <v>0</v>
      </c>
      <c r="X227" s="126">
        <f t="array" ref="X227">IF(_xlfn.SWITCH(TRUE,COLUMN()-COLUMN($J$5)-$G227&lt;0,FALSE,MOD(COLUMN()-COLUMN($J$5)-$G227,$I227)=0,TRUE,FALSE),$J227*X$2,0)</f>
        <v>0</v>
      </c>
      <c r="Y227" s="126">
        <f t="array" ref="Y227">IF(_xlfn.SWITCH(TRUE,COLUMN()-COLUMN($J$5)-$G227&lt;0,FALSE,MOD(COLUMN()-COLUMN($J$5)-$G227,$I227)=0,TRUE,FALSE),$J227*Y$2,0)</f>
        <v>0</v>
      </c>
      <c r="Z227" s="126">
        <f t="array" ref="Z227">IF(_xlfn.SWITCH(TRUE,COLUMN()-COLUMN($J$5)-$G227&lt;0,FALSE,MOD(COLUMN()-COLUMN($J$5)-$G227,$I227)=0,TRUE,FALSE),$J227*Z$2,0)</f>
        <v>0</v>
      </c>
      <c r="AA227" s="126">
        <f t="array" ref="AA227">IF(_xlfn.SWITCH(TRUE,COLUMN()-COLUMN($J$5)-$G227&lt;0,FALSE,MOD(COLUMN()-COLUMN($J$5)-$G227,$I227)=0,TRUE,FALSE),$J227*AA$2,0)</f>
        <v>0</v>
      </c>
      <c r="AB227" s="126">
        <f t="array" ref="AB227">IF(_xlfn.SWITCH(TRUE,COLUMN()-COLUMN($J$5)-$G227&lt;0,FALSE,MOD(COLUMN()-COLUMN($J$5)-$G227,$I227)=0,TRUE,FALSE),$J227*AB$2,0)</f>
        <v>0</v>
      </c>
      <c r="AC227" s="126">
        <f t="array" ref="AC227">IF(_xlfn.SWITCH(TRUE,COLUMN()-COLUMN($J$5)-$G227&lt;0,FALSE,MOD(COLUMN()-COLUMN($J$5)-$G227,$I227)=0,TRUE,FALSE),$J227*AC$2,0)</f>
        <v>0</v>
      </c>
      <c r="AD227" s="126">
        <f t="array" ref="AD227">IF(_xlfn.SWITCH(TRUE,COLUMN()-COLUMN($J$5)-$G227&lt;0,FALSE,MOD(COLUMN()-COLUMN($J$5)-$G227,$I227)=0,TRUE,FALSE),$J227*AD$2,0)</f>
        <v>0</v>
      </c>
      <c r="AE227" s="127">
        <f t="shared" si="19"/>
        <v>978253.60000222223</v>
      </c>
    </row>
    <row r="228" spans="1:31" s="128" customFormat="1" ht="36" customHeight="1" outlineLevel="2">
      <c r="A228" s="122" t="s">
        <v>907</v>
      </c>
      <c r="B228" s="141" t="s">
        <v>976</v>
      </c>
      <c r="C228" s="123"/>
      <c r="D228" s="123" t="s">
        <v>989</v>
      </c>
      <c r="E228" s="123"/>
      <c r="F228" s="125" t="s">
        <v>984</v>
      </c>
      <c r="G228" s="122">
        <f t="shared" si="18"/>
        <v>4</v>
      </c>
      <c r="H228" s="125">
        <v>2028</v>
      </c>
      <c r="I228" s="125">
        <v>25</v>
      </c>
      <c r="J228" s="415">
        <f>Costs!P236</f>
        <v>378000</v>
      </c>
      <c r="K228" s="419">
        <f t="array" ref="K228">IF(_xlfn.SWITCH(TRUE,COLUMN()-COLUMN($J$5)-$G228&lt;0,FALSE,MOD(COLUMN()-COLUMN($J$5)-$G228,$I228)=0,TRUE,FALSE),$J228*K$2,0)</f>
        <v>0</v>
      </c>
      <c r="L228" s="126">
        <f t="array" ref="L228">IF(_xlfn.SWITCH(TRUE,COLUMN()-COLUMN($J$5)-$G228&lt;0,FALSE,MOD(COLUMN()-COLUMN($J$5)-$G228,$I228)=0,TRUE,FALSE),$J228*L$2,0)</f>
        <v>0</v>
      </c>
      <c r="M228" s="126">
        <f t="array" ref="M228">IF(_xlfn.SWITCH(TRUE,COLUMN()-COLUMN($J$5)-$G228&lt;0,FALSE,MOD(COLUMN()-COLUMN($J$5)-$G228,$I228)=0,TRUE,FALSE),$J228*M$2,0)</f>
        <v>0</v>
      </c>
      <c r="N228" s="126">
        <f t="array" ref="N228">IF(_xlfn.SWITCH(TRUE,COLUMN()-COLUMN($J$5)-$G228&lt;0,FALSE,MOD(COLUMN()-COLUMN($J$5)-$G228,$I228)=0,TRUE,FALSE),$J228*N$2,0)</f>
        <v>427507.58421</v>
      </c>
      <c r="O228" s="126">
        <f t="array" ref="O228">IF(_xlfn.SWITCH(TRUE,COLUMN()-COLUMN($J$5)-$G228&lt;0,FALSE,MOD(COLUMN()-COLUMN($J$5)-$G228,$I228)=0,TRUE,FALSE),$J228*O$2,0)</f>
        <v>0</v>
      </c>
      <c r="P228" s="126">
        <f t="array" ref="P228">IF(_xlfn.SWITCH(TRUE,COLUMN()-COLUMN($J$5)-$G228&lt;0,FALSE,MOD(COLUMN()-COLUMN($J$5)-$G228,$I228)=0,TRUE,FALSE),$J228*P$2,0)</f>
        <v>0</v>
      </c>
      <c r="Q228" s="126">
        <f t="array" ref="Q228">IF(_xlfn.SWITCH(TRUE,COLUMN()-COLUMN($J$5)-$G228&lt;0,FALSE,MOD(COLUMN()-COLUMN($J$5)-$G228,$I228)=0,TRUE,FALSE),$J228*Q$2,0)</f>
        <v>0</v>
      </c>
      <c r="R228" s="126">
        <f t="array" ref="R228">IF(_xlfn.SWITCH(TRUE,COLUMN()-COLUMN($J$5)-$G228&lt;0,FALSE,MOD(COLUMN()-COLUMN($J$5)-$G228,$I228)=0,TRUE,FALSE),$J228*R$2,0)</f>
        <v>0</v>
      </c>
      <c r="S228" s="126">
        <f t="array" ref="S228">IF(_xlfn.SWITCH(TRUE,COLUMN()-COLUMN($J$5)-$G228&lt;0,FALSE,MOD(COLUMN()-COLUMN($J$5)-$G228,$I228)=0,TRUE,FALSE),$J228*S$2,0)</f>
        <v>0</v>
      </c>
      <c r="T228" s="126">
        <f t="array" ref="T228">IF(_xlfn.SWITCH(TRUE,COLUMN()-COLUMN($J$5)-$G228&lt;0,FALSE,MOD(COLUMN()-COLUMN($J$5)-$G228,$I228)=0,TRUE,FALSE),$J228*T$2,0)</f>
        <v>0</v>
      </c>
      <c r="U228" s="126">
        <f t="array" ref="U228">IF(_xlfn.SWITCH(TRUE,COLUMN()-COLUMN($J$5)-$G228&lt;0,FALSE,MOD(COLUMN()-COLUMN($J$5)-$G228,$I228)=0,TRUE,FALSE),$J228*U$2,0)</f>
        <v>0</v>
      </c>
      <c r="V228" s="126">
        <f t="array" ref="V228">IF(_xlfn.SWITCH(TRUE,COLUMN()-COLUMN($J$5)-$G228&lt;0,FALSE,MOD(COLUMN()-COLUMN($J$5)-$G228,$I228)=0,TRUE,FALSE),$J228*V$2,0)</f>
        <v>0</v>
      </c>
      <c r="W228" s="126">
        <f t="array" ref="W228">IF(_xlfn.SWITCH(TRUE,COLUMN()-COLUMN($J$5)-$G228&lt;0,FALSE,MOD(COLUMN()-COLUMN($J$5)-$G228,$I228)=0,TRUE,FALSE),$J228*W$2,0)</f>
        <v>0</v>
      </c>
      <c r="X228" s="126">
        <f t="array" ref="X228">IF(_xlfn.SWITCH(TRUE,COLUMN()-COLUMN($J$5)-$G228&lt;0,FALSE,MOD(COLUMN()-COLUMN($J$5)-$G228,$I228)=0,TRUE,FALSE),$J228*X$2,0)</f>
        <v>0</v>
      </c>
      <c r="Y228" s="126">
        <f t="array" ref="Y228">IF(_xlfn.SWITCH(TRUE,COLUMN()-COLUMN($J$5)-$G228&lt;0,FALSE,MOD(COLUMN()-COLUMN($J$5)-$G228,$I228)=0,TRUE,FALSE),$J228*Y$2,0)</f>
        <v>0</v>
      </c>
      <c r="Z228" s="126">
        <f t="array" ref="Z228">IF(_xlfn.SWITCH(TRUE,COLUMN()-COLUMN($J$5)-$G228&lt;0,FALSE,MOD(COLUMN()-COLUMN($J$5)-$G228,$I228)=0,TRUE,FALSE),$J228*Z$2,0)</f>
        <v>0</v>
      </c>
      <c r="AA228" s="126">
        <f t="array" ref="AA228">IF(_xlfn.SWITCH(TRUE,COLUMN()-COLUMN($J$5)-$G228&lt;0,FALSE,MOD(COLUMN()-COLUMN($J$5)-$G228,$I228)=0,TRUE,FALSE),$J228*AA$2,0)</f>
        <v>0</v>
      </c>
      <c r="AB228" s="126">
        <f t="array" ref="AB228">IF(_xlfn.SWITCH(TRUE,COLUMN()-COLUMN($J$5)-$G228&lt;0,FALSE,MOD(COLUMN()-COLUMN($J$5)-$G228,$I228)=0,TRUE,FALSE),$J228*AB$2,0)</f>
        <v>0</v>
      </c>
      <c r="AC228" s="126">
        <f t="array" ref="AC228">IF(_xlfn.SWITCH(TRUE,COLUMN()-COLUMN($J$5)-$G228&lt;0,FALSE,MOD(COLUMN()-COLUMN($J$5)-$G228,$I228)=0,TRUE,FALSE),$J228*AC$2,0)</f>
        <v>0</v>
      </c>
      <c r="AD228" s="126">
        <f t="array" ref="AD228">IF(_xlfn.SWITCH(TRUE,COLUMN()-COLUMN($J$5)-$G228&lt;0,FALSE,MOD(COLUMN()-COLUMN($J$5)-$G228,$I228)=0,TRUE,FALSE),$J228*AD$2,0)</f>
        <v>0</v>
      </c>
      <c r="AE228" s="127">
        <f t="shared" si="19"/>
        <v>427507.58421</v>
      </c>
    </row>
    <row r="229" spans="1:31" s="128" customFormat="1" ht="24.95" customHeight="1" outlineLevel="2">
      <c r="A229" s="122" t="s">
        <v>907</v>
      </c>
      <c r="B229" s="141" t="s">
        <v>977</v>
      </c>
      <c r="C229" s="123"/>
      <c r="D229" s="123" t="s">
        <v>989</v>
      </c>
      <c r="E229" s="123"/>
      <c r="F229" s="125" t="s">
        <v>984</v>
      </c>
      <c r="G229" s="122">
        <f t="shared" si="18"/>
        <v>4</v>
      </c>
      <c r="H229" s="125">
        <v>2028</v>
      </c>
      <c r="I229" s="125">
        <v>25</v>
      </c>
      <c r="J229" s="415">
        <f>Costs!P237</f>
        <v>661500</v>
      </c>
      <c r="K229" s="419">
        <f t="array" ref="K229">IF(_xlfn.SWITCH(TRUE,COLUMN()-COLUMN($J$5)-$G229&lt;0,FALSE,MOD(COLUMN()-COLUMN($J$5)-$G229,$I229)=0,TRUE,FALSE),$J229*K$2,0)</f>
        <v>0</v>
      </c>
      <c r="L229" s="126">
        <f t="array" ref="L229">IF(_xlfn.SWITCH(TRUE,COLUMN()-COLUMN($J$5)-$G229&lt;0,FALSE,MOD(COLUMN()-COLUMN($J$5)-$G229,$I229)=0,TRUE,FALSE),$J229*L$2,0)</f>
        <v>0</v>
      </c>
      <c r="M229" s="126">
        <f t="array" ref="M229">IF(_xlfn.SWITCH(TRUE,COLUMN()-COLUMN($J$5)-$G229&lt;0,FALSE,MOD(COLUMN()-COLUMN($J$5)-$G229,$I229)=0,TRUE,FALSE),$J229*M$2,0)</f>
        <v>0</v>
      </c>
      <c r="N229" s="126">
        <f t="array" ref="N229">IF(_xlfn.SWITCH(TRUE,COLUMN()-COLUMN($J$5)-$G229&lt;0,FALSE,MOD(COLUMN()-COLUMN($J$5)-$G229,$I229)=0,TRUE,FALSE),$J229*N$2,0)</f>
        <v>748138.2723675</v>
      </c>
      <c r="O229" s="126">
        <f t="array" ref="O229">IF(_xlfn.SWITCH(TRUE,COLUMN()-COLUMN($J$5)-$G229&lt;0,FALSE,MOD(COLUMN()-COLUMN($J$5)-$G229,$I229)=0,TRUE,FALSE),$J229*O$2,0)</f>
        <v>0</v>
      </c>
      <c r="P229" s="126">
        <f t="array" ref="P229">IF(_xlfn.SWITCH(TRUE,COLUMN()-COLUMN($J$5)-$G229&lt;0,FALSE,MOD(COLUMN()-COLUMN($J$5)-$G229,$I229)=0,TRUE,FALSE),$J229*P$2,0)</f>
        <v>0</v>
      </c>
      <c r="Q229" s="126">
        <f t="array" ref="Q229">IF(_xlfn.SWITCH(TRUE,COLUMN()-COLUMN($J$5)-$G229&lt;0,FALSE,MOD(COLUMN()-COLUMN($J$5)-$G229,$I229)=0,TRUE,FALSE),$J229*Q$2,0)</f>
        <v>0</v>
      </c>
      <c r="R229" s="126">
        <f t="array" ref="R229">IF(_xlfn.SWITCH(TRUE,COLUMN()-COLUMN($J$5)-$G229&lt;0,FALSE,MOD(COLUMN()-COLUMN($J$5)-$G229,$I229)=0,TRUE,FALSE),$J229*R$2,0)</f>
        <v>0</v>
      </c>
      <c r="S229" s="126">
        <f t="array" ref="S229">IF(_xlfn.SWITCH(TRUE,COLUMN()-COLUMN($J$5)-$G229&lt;0,FALSE,MOD(COLUMN()-COLUMN($J$5)-$G229,$I229)=0,TRUE,FALSE),$J229*S$2,0)</f>
        <v>0</v>
      </c>
      <c r="T229" s="126">
        <f t="array" ref="T229">IF(_xlfn.SWITCH(TRUE,COLUMN()-COLUMN($J$5)-$G229&lt;0,FALSE,MOD(COLUMN()-COLUMN($J$5)-$G229,$I229)=0,TRUE,FALSE),$J229*T$2,0)</f>
        <v>0</v>
      </c>
      <c r="U229" s="126">
        <f t="array" ref="U229">IF(_xlfn.SWITCH(TRUE,COLUMN()-COLUMN($J$5)-$G229&lt;0,FALSE,MOD(COLUMN()-COLUMN($J$5)-$G229,$I229)=0,TRUE,FALSE),$J229*U$2,0)</f>
        <v>0</v>
      </c>
      <c r="V229" s="126">
        <f t="array" ref="V229">IF(_xlfn.SWITCH(TRUE,COLUMN()-COLUMN($J$5)-$G229&lt;0,FALSE,MOD(COLUMN()-COLUMN($J$5)-$G229,$I229)=0,TRUE,FALSE),$J229*V$2,0)</f>
        <v>0</v>
      </c>
      <c r="W229" s="126">
        <f t="array" ref="W229">IF(_xlfn.SWITCH(TRUE,COLUMN()-COLUMN($J$5)-$G229&lt;0,FALSE,MOD(COLUMN()-COLUMN($J$5)-$G229,$I229)=0,TRUE,FALSE),$J229*W$2,0)</f>
        <v>0</v>
      </c>
      <c r="X229" s="126">
        <f t="array" ref="X229">IF(_xlfn.SWITCH(TRUE,COLUMN()-COLUMN($J$5)-$G229&lt;0,FALSE,MOD(COLUMN()-COLUMN($J$5)-$G229,$I229)=0,TRUE,FALSE),$J229*X$2,0)</f>
        <v>0</v>
      </c>
      <c r="Y229" s="126">
        <f t="array" ref="Y229">IF(_xlfn.SWITCH(TRUE,COLUMN()-COLUMN($J$5)-$G229&lt;0,FALSE,MOD(COLUMN()-COLUMN($J$5)-$G229,$I229)=0,TRUE,FALSE),$J229*Y$2,0)</f>
        <v>0</v>
      </c>
      <c r="Z229" s="126">
        <f t="array" ref="Z229">IF(_xlfn.SWITCH(TRUE,COLUMN()-COLUMN($J$5)-$G229&lt;0,FALSE,MOD(COLUMN()-COLUMN($J$5)-$G229,$I229)=0,TRUE,FALSE),$J229*Z$2,0)</f>
        <v>0</v>
      </c>
      <c r="AA229" s="126">
        <f t="array" ref="AA229">IF(_xlfn.SWITCH(TRUE,COLUMN()-COLUMN($J$5)-$G229&lt;0,FALSE,MOD(COLUMN()-COLUMN($J$5)-$G229,$I229)=0,TRUE,FALSE),$J229*AA$2,0)</f>
        <v>0</v>
      </c>
      <c r="AB229" s="126">
        <f t="array" ref="AB229">IF(_xlfn.SWITCH(TRUE,COLUMN()-COLUMN($J$5)-$G229&lt;0,FALSE,MOD(COLUMN()-COLUMN($J$5)-$G229,$I229)=0,TRUE,FALSE),$J229*AB$2,0)</f>
        <v>0</v>
      </c>
      <c r="AC229" s="126">
        <f t="array" ref="AC229">IF(_xlfn.SWITCH(TRUE,COLUMN()-COLUMN($J$5)-$G229&lt;0,FALSE,MOD(COLUMN()-COLUMN($J$5)-$G229,$I229)=0,TRUE,FALSE),$J229*AC$2,0)</f>
        <v>0</v>
      </c>
      <c r="AD229" s="126">
        <f t="array" ref="AD229">IF(_xlfn.SWITCH(TRUE,COLUMN()-COLUMN($J$5)-$G229&lt;0,FALSE,MOD(COLUMN()-COLUMN($J$5)-$G229,$I229)=0,TRUE,FALSE),$J229*AD$2,0)</f>
        <v>0</v>
      </c>
      <c r="AE229" s="127">
        <f t="shared" si="19"/>
        <v>748138.2723675</v>
      </c>
    </row>
    <row r="230" spans="1:31" s="128" customFormat="1" ht="24.95" customHeight="1" outlineLevel="2">
      <c r="A230" s="122" t="s">
        <v>907</v>
      </c>
      <c r="B230" s="141" t="s">
        <v>978</v>
      </c>
      <c r="C230" s="123"/>
      <c r="D230" s="123" t="s">
        <v>990</v>
      </c>
      <c r="E230" s="123"/>
      <c r="F230" s="125" t="s">
        <v>983</v>
      </c>
      <c r="G230" s="122">
        <f t="shared" ref="G230:G232" si="20">H230-2024</f>
        <v>2</v>
      </c>
      <c r="H230" s="125">
        <v>2026</v>
      </c>
      <c r="I230" s="125">
        <v>12</v>
      </c>
      <c r="J230" s="415">
        <f>Costs!P238</f>
        <v>540000</v>
      </c>
      <c r="K230" s="419">
        <f t="array" ref="K230">IF(_xlfn.SWITCH(TRUE,COLUMN()-COLUMN($J$5)-$G230&lt;0,FALSE,MOD(COLUMN()-COLUMN($J$5)-$G230,$I230)=0,TRUE,FALSE),$J230*K$2,0)</f>
        <v>0</v>
      </c>
      <c r="L230" s="126">
        <f t="array" ref="L230">IF(_xlfn.SWITCH(TRUE,COLUMN()-COLUMN($J$5)-$G230&lt;0,FALSE,MOD(COLUMN()-COLUMN($J$5)-$G230,$I230)=0,TRUE,FALSE),$J230*L$2,0)</f>
        <v>575667</v>
      </c>
      <c r="M230" s="126">
        <f t="array" ref="M230">IF(_xlfn.SWITCH(TRUE,COLUMN()-COLUMN($J$5)-$G230&lt;0,FALSE,MOD(COLUMN()-COLUMN($J$5)-$G230,$I230)=0,TRUE,FALSE),$J230*M$2,0)</f>
        <v>0</v>
      </c>
      <c r="N230" s="126">
        <f t="array" ref="N230">IF(_xlfn.SWITCH(TRUE,COLUMN()-COLUMN($J$5)-$G230&lt;0,FALSE,MOD(COLUMN()-COLUMN($J$5)-$G230,$I230)=0,TRUE,FALSE),$J230*N$2,0)</f>
        <v>0</v>
      </c>
      <c r="O230" s="126">
        <f t="array" ref="O230">IF(_xlfn.SWITCH(TRUE,COLUMN()-COLUMN($J$5)-$G230&lt;0,FALSE,MOD(COLUMN()-COLUMN($J$5)-$G230,$I230)=0,TRUE,FALSE),$J230*O$2,0)</f>
        <v>0</v>
      </c>
      <c r="P230" s="126">
        <f t="array" ref="P230">IF(_xlfn.SWITCH(TRUE,COLUMN()-COLUMN($J$5)-$G230&lt;0,FALSE,MOD(COLUMN()-COLUMN($J$5)-$G230,$I230)=0,TRUE,FALSE),$J230*P$2,0)</f>
        <v>0</v>
      </c>
      <c r="Q230" s="126">
        <f t="array" ref="Q230">IF(_xlfn.SWITCH(TRUE,COLUMN()-COLUMN($J$5)-$G230&lt;0,FALSE,MOD(COLUMN()-COLUMN($J$5)-$G230,$I230)=0,TRUE,FALSE),$J230*Q$2,0)</f>
        <v>0</v>
      </c>
      <c r="R230" s="126">
        <f t="array" ref="R230">IF(_xlfn.SWITCH(TRUE,COLUMN()-COLUMN($J$5)-$G230&lt;0,FALSE,MOD(COLUMN()-COLUMN($J$5)-$G230,$I230)=0,TRUE,FALSE),$J230*R$2,0)</f>
        <v>0</v>
      </c>
      <c r="S230" s="126">
        <f t="array" ref="S230">IF(_xlfn.SWITCH(TRUE,COLUMN()-COLUMN($J$5)-$G230&lt;0,FALSE,MOD(COLUMN()-COLUMN($J$5)-$G230,$I230)=0,TRUE,FALSE),$J230*S$2,0)</f>
        <v>0</v>
      </c>
      <c r="T230" s="126">
        <f t="array" ref="T230">IF(_xlfn.SWITCH(TRUE,COLUMN()-COLUMN($J$5)-$G230&lt;0,FALSE,MOD(COLUMN()-COLUMN($J$5)-$G230,$I230)=0,TRUE,FALSE),$J230*T$2,0)</f>
        <v>0</v>
      </c>
      <c r="U230" s="126">
        <f t="array" ref="U230">IF(_xlfn.SWITCH(TRUE,COLUMN()-COLUMN($J$5)-$G230&lt;0,FALSE,MOD(COLUMN()-COLUMN($J$5)-$G230,$I230)=0,TRUE,FALSE),$J230*U$2,0)</f>
        <v>0</v>
      </c>
      <c r="V230" s="126">
        <f t="array" ref="V230">IF(_xlfn.SWITCH(TRUE,COLUMN()-COLUMN($J$5)-$G230&lt;0,FALSE,MOD(COLUMN()-COLUMN($J$5)-$G230,$I230)=0,TRUE,FALSE),$J230*V$2,0)</f>
        <v>0</v>
      </c>
      <c r="W230" s="126">
        <f t="array" ref="W230">IF(_xlfn.SWITCH(TRUE,COLUMN()-COLUMN($J$5)-$G230&lt;0,FALSE,MOD(COLUMN()-COLUMN($J$5)-$G230,$I230)=0,TRUE,FALSE),$J230*W$2,0)</f>
        <v>0</v>
      </c>
      <c r="X230" s="126">
        <f t="array" ref="X230">IF(_xlfn.SWITCH(TRUE,COLUMN()-COLUMN($J$5)-$G230&lt;0,FALSE,MOD(COLUMN()-COLUMN($J$5)-$G230,$I230)=0,TRUE,FALSE),$J230*X$2,0)</f>
        <v>820763.49244807952</v>
      </c>
      <c r="Y230" s="126">
        <f t="array" ref="Y230">IF(_xlfn.SWITCH(TRUE,COLUMN()-COLUMN($J$5)-$G230&lt;0,FALSE,MOD(COLUMN()-COLUMN($J$5)-$G230,$I230)=0,TRUE,FALSE),$J230*Y$2,0)</f>
        <v>0</v>
      </c>
      <c r="Z230" s="126">
        <f t="array" ref="Z230">IF(_xlfn.SWITCH(TRUE,COLUMN()-COLUMN($J$5)-$G230&lt;0,FALSE,MOD(COLUMN()-COLUMN($J$5)-$G230,$I230)=0,TRUE,FALSE),$J230*Z$2,0)</f>
        <v>0</v>
      </c>
      <c r="AA230" s="126">
        <f t="array" ref="AA230">IF(_xlfn.SWITCH(TRUE,COLUMN()-COLUMN($J$5)-$G230&lt;0,FALSE,MOD(COLUMN()-COLUMN($J$5)-$G230,$I230)=0,TRUE,FALSE),$J230*AA$2,0)</f>
        <v>0</v>
      </c>
      <c r="AB230" s="126">
        <f t="array" ref="AB230">IF(_xlfn.SWITCH(TRUE,COLUMN()-COLUMN($J$5)-$G230&lt;0,FALSE,MOD(COLUMN()-COLUMN($J$5)-$G230,$I230)=0,TRUE,FALSE),$J230*AB$2,0)</f>
        <v>0</v>
      </c>
      <c r="AC230" s="126">
        <f t="array" ref="AC230">IF(_xlfn.SWITCH(TRUE,COLUMN()-COLUMN($J$5)-$G230&lt;0,FALSE,MOD(COLUMN()-COLUMN($J$5)-$G230,$I230)=0,TRUE,FALSE),$J230*AC$2,0)</f>
        <v>0</v>
      </c>
      <c r="AD230" s="126">
        <f t="array" ref="AD230">IF(_xlfn.SWITCH(TRUE,COLUMN()-COLUMN($J$5)-$G230&lt;0,FALSE,MOD(COLUMN()-COLUMN($J$5)-$G230,$I230)=0,TRUE,FALSE),$J230*AD$2,0)</f>
        <v>0</v>
      </c>
      <c r="AE230" s="127">
        <f t="shared" ref="AE230:AE232" si="21">SUM(K230:AD230)</f>
        <v>1396430.4924480794</v>
      </c>
    </row>
    <row r="231" spans="1:31" s="128" customFormat="1" ht="30" outlineLevel="2">
      <c r="A231" s="122" t="s">
        <v>907</v>
      </c>
      <c r="B231" s="141" t="s">
        <v>979</v>
      </c>
      <c r="C231" s="123"/>
      <c r="D231" s="123" t="s">
        <v>990</v>
      </c>
      <c r="E231" s="123"/>
      <c r="F231" s="125" t="s">
        <v>983</v>
      </c>
      <c r="G231" s="122">
        <f t="shared" si="20"/>
        <v>2</v>
      </c>
      <c r="H231" s="125">
        <v>2026</v>
      </c>
      <c r="I231" s="125">
        <v>8</v>
      </c>
      <c r="J231" s="415">
        <f>Costs!P239</f>
        <v>1012500.0000000001</v>
      </c>
      <c r="K231" s="419">
        <f t="array" ref="K231">IF(_xlfn.SWITCH(TRUE,COLUMN()-COLUMN($J$5)-$G231&lt;0,FALSE,MOD(COLUMN()-COLUMN($J$5)-$G231,$I231)=0,TRUE,FALSE),$J231*K$2,0)</f>
        <v>0</v>
      </c>
      <c r="L231" s="126">
        <f t="array" ref="L231">IF(_xlfn.SWITCH(TRUE,COLUMN()-COLUMN($J$5)-$G231&lt;0,FALSE,MOD(COLUMN()-COLUMN($J$5)-$G231,$I231)=0,TRUE,FALSE),$J231*L$2,0)</f>
        <v>1079375.625</v>
      </c>
      <c r="M231" s="126">
        <f t="array" ref="M231">IF(_xlfn.SWITCH(TRUE,COLUMN()-COLUMN($J$5)-$G231&lt;0,FALSE,MOD(COLUMN()-COLUMN($J$5)-$G231,$I231)=0,TRUE,FALSE),$J231*M$2,0)</f>
        <v>0</v>
      </c>
      <c r="N231" s="126">
        <f t="array" ref="N231">IF(_xlfn.SWITCH(TRUE,COLUMN()-COLUMN($J$5)-$G231&lt;0,FALSE,MOD(COLUMN()-COLUMN($J$5)-$G231,$I231)=0,TRUE,FALSE),$J231*N$2,0)</f>
        <v>0</v>
      </c>
      <c r="O231" s="126">
        <f t="array" ref="O231">IF(_xlfn.SWITCH(TRUE,COLUMN()-COLUMN($J$5)-$G231&lt;0,FALSE,MOD(COLUMN()-COLUMN($J$5)-$G231,$I231)=0,TRUE,FALSE),$J231*O$2,0)</f>
        <v>0</v>
      </c>
      <c r="P231" s="126">
        <f t="array" ref="P231">IF(_xlfn.SWITCH(TRUE,COLUMN()-COLUMN($J$5)-$G231&lt;0,FALSE,MOD(COLUMN()-COLUMN($J$5)-$G231,$I231)=0,TRUE,FALSE),$J231*P$2,0)</f>
        <v>0</v>
      </c>
      <c r="Q231" s="126">
        <f t="array" ref="Q231">IF(_xlfn.SWITCH(TRUE,COLUMN()-COLUMN($J$5)-$G231&lt;0,FALSE,MOD(COLUMN()-COLUMN($J$5)-$G231,$I231)=0,TRUE,FALSE),$J231*Q$2,0)</f>
        <v>0</v>
      </c>
      <c r="R231" s="126">
        <f t="array" ref="R231">IF(_xlfn.SWITCH(TRUE,COLUMN()-COLUMN($J$5)-$G231&lt;0,FALSE,MOD(COLUMN()-COLUMN($J$5)-$G231,$I231)=0,TRUE,FALSE),$J231*R$2,0)</f>
        <v>0</v>
      </c>
      <c r="S231" s="126">
        <f t="array" ref="S231">IF(_xlfn.SWITCH(TRUE,COLUMN()-COLUMN($J$5)-$G231&lt;0,FALSE,MOD(COLUMN()-COLUMN($J$5)-$G231,$I231)=0,TRUE,FALSE),$J231*S$2,0)</f>
        <v>0</v>
      </c>
      <c r="T231" s="126">
        <f t="array" ref="T231">IF(_xlfn.SWITCH(TRUE,COLUMN()-COLUMN($J$5)-$G231&lt;0,FALSE,MOD(COLUMN()-COLUMN($J$5)-$G231,$I231)=0,TRUE,FALSE),$J231*T$2,0)</f>
        <v>1367320.7483290595</v>
      </c>
      <c r="U231" s="126">
        <f t="array" ref="U231">IF(_xlfn.SWITCH(TRUE,COLUMN()-COLUMN($J$5)-$G231&lt;0,FALSE,MOD(COLUMN()-COLUMN($J$5)-$G231,$I231)=0,TRUE,FALSE),$J231*U$2,0)</f>
        <v>0</v>
      </c>
      <c r="V231" s="126">
        <f t="array" ref="V231">IF(_xlfn.SWITCH(TRUE,COLUMN()-COLUMN($J$5)-$G231&lt;0,FALSE,MOD(COLUMN()-COLUMN($J$5)-$G231,$I231)=0,TRUE,FALSE),$J231*V$2,0)</f>
        <v>0</v>
      </c>
      <c r="W231" s="126">
        <f t="array" ref="W231">IF(_xlfn.SWITCH(TRUE,COLUMN()-COLUMN($J$5)-$G231&lt;0,FALSE,MOD(COLUMN()-COLUMN($J$5)-$G231,$I231)=0,TRUE,FALSE),$J231*W$2,0)</f>
        <v>0</v>
      </c>
      <c r="X231" s="126">
        <f t="array" ref="X231">IF(_xlfn.SWITCH(TRUE,COLUMN()-COLUMN($J$5)-$G231&lt;0,FALSE,MOD(COLUMN()-COLUMN($J$5)-$G231,$I231)=0,TRUE,FALSE),$J231*X$2,0)</f>
        <v>0</v>
      </c>
      <c r="Y231" s="126">
        <f t="array" ref="Y231">IF(_xlfn.SWITCH(TRUE,COLUMN()-COLUMN($J$5)-$G231&lt;0,FALSE,MOD(COLUMN()-COLUMN($J$5)-$G231,$I231)=0,TRUE,FALSE),$J231*Y$2,0)</f>
        <v>0</v>
      </c>
      <c r="Z231" s="126">
        <f t="array" ref="Z231">IF(_xlfn.SWITCH(TRUE,COLUMN()-COLUMN($J$5)-$G231&lt;0,FALSE,MOD(COLUMN()-COLUMN($J$5)-$G231,$I231)=0,TRUE,FALSE),$J231*Z$2,0)</f>
        <v>0</v>
      </c>
      <c r="AA231" s="126">
        <f t="array" ref="AA231">IF(_xlfn.SWITCH(TRUE,COLUMN()-COLUMN($J$5)-$G231&lt;0,FALSE,MOD(COLUMN()-COLUMN($J$5)-$G231,$I231)=0,TRUE,FALSE),$J231*AA$2,0)</f>
        <v>0</v>
      </c>
      <c r="AB231" s="126">
        <f t="array" ref="AB231">IF(_xlfn.SWITCH(TRUE,COLUMN()-COLUMN($J$5)-$G231&lt;0,FALSE,MOD(COLUMN()-COLUMN($J$5)-$G231,$I231)=0,TRUE,FALSE),$J231*AB$2,0)</f>
        <v>1732081.015643779</v>
      </c>
      <c r="AC231" s="126">
        <f t="array" ref="AC231">IF(_xlfn.SWITCH(TRUE,COLUMN()-COLUMN($J$5)-$G231&lt;0,FALSE,MOD(COLUMN()-COLUMN($J$5)-$G231,$I231)=0,TRUE,FALSE),$J231*AC$2,0)</f>
        <v>0</v>
      </c>
      <c r="AD231" s="126">
        <f t="array" ref="AD231">IF(_xlfn.SWITCH(TRUE,COLUMN()-COLUMN($J$5)-$G231&lt;0,FALSE,MOD(COLUMN()-COLUMN($J$5)-$G231,$I231)=0,TRUE,FALSE),$J231*AD$2,0)</f>
        <v>0</v>
      </c>
      <c r="AE231" s="127">
        <f t="shared" si="21"/>
        <v>4178777.3889728384</v>
      </c>
    </row>
    <row r="232" spans="1:31" s="128" customFormat="1" ht="24.95" customHeight="1" outlineLevel="2">
      <c r="A232" s="122" t="s">
        <v>907</v>
      </c>
      <c r="B232" s="141" t="s">
        <v>980</v>
      </c>
      <c r="C232" s="123"/>
      <c r="D232" s="123" t="s">
        <v>990</v>
      </c>
      <c r="E232" s="123"/>
      <c r="F232" s="125" t="s">
        <v>984</v>
      </c>
      <c r="G232" s="122">
        <f t="shared" si="20"/>
        <v>4</v>
      </c>
      <c r="H232" s="125">
        <v>2028</v>
      </c>
      <c r="I232" s="125">
        <v>6</v>
      </c>
      <c r="J232" s="415">
        <f>Costs!P240</f>
        <v>54000</v>
      </c>
      <c r="K232" s="419">
        <f t="array" ref="K232">IF(_xlfn.SWITCH(TRUE,COLUMN()-COLUMN($J$5)-$G232&lt;0,FALSE,MOD(COLUMN()-COLUMN($J$5)-$G232,$I232)=0,TRUE,FALSE),$J232*K$2,0)</f>
        <v>0</v>
      </c>
      <c r="L232" s="126">
        <f t="array" ref="L232">IF(_xlfn.SWITCH(TRUE,COLUMN()-COLUMN($J$5)-$G232&lt;0,FALSE,MOD(COLUMN()-COLUMN($J$5)-$G232,$I232)=0,TRUE,FALSE),$J232*L$2,0)</f>
        <v>0</v>
      </c>
      <c r="M232" s="126">
        <f t="array" ref="M232">IF(_xlfn.SWITCH(TRUE,COLUMN()-COLUMN($J$5)-$G232&lt;0,FALSE,MOD(COLUMN()-COLUMN($J$5)-$G232,$I232)=0,TRUE,FALSE),$J232*M$2,0)</f>
        <v>0</v>
      </c>
      <c r="N232" s="126">
        <f t="array" ref="N232">IF(_xlfn.SWITCH(TRUE,COLUMN()-COLUMN($J$5)-$G232&lt;0,FALSE,MOD(COLUMN()-COLUMN($J$5)-$G232,$I232)=0,TRUE,FALSE),$J232*N$2,0)</f>
        <v>61072.512030000005</v>
      </c>
      <c r="O232" s="126">
        <f t="array" ref="O232">IF(_xlfn.SWITCH(TRUE,COLUMN()-COLUMN($J$5)-$G232&lt;0,FALSE,MOD(COLUMN()-COLUMN($J$5)-$G232,$I232)=0,TRUE,FALSE),$J232*O$2,0)</f>
        <v>0</v>
      </c>
      <c r="P232" s="126">
        <f t="array" ref="P232">IF(_xlfn.SWITCH(TRUE,COLUMN()-COLUMN($J$5)-$G232&lt;0,FALSE,MOD(COLUMN()-COLUMN($J$5)-$G232,$I232)=0,TRUE,FALSE),$J232*P$2,0)</f>
        <v>0</v>
      </c>
      <c r="Q232" s="126">
        <f t="array" ref="Q232">IF(_xlfn.SWITCH(TRUE,COLUMN()-COLUMN($J$5)-$G232&lt;0,FALSE,MOD(COLUMN()-COLUMN($J$5)-$G232,$I232)=0,TRUE,FALSE),$J232*Q$2,0)</f>
        <v>0</v>
      </c>
      <c r="R232" s="126">
        <f t="array" ref="R232">IF(_xlfn.SWITCH(TRUE,COLUMN()-COLUMN($J$5)-$G232&lt;0,FALSE,MOD(COLUMN()-COLUMN($J$5)-$G232,$I232)=0,TRUE,FALSE),$J232*R$2,0)</f>
        <v>0</v>
      </c>
      <c r="S232" s="126">
        <f t="array" ref="S232">IF(_xlfn.SWITCH(TRUE,COLUMN()-COLUMN($J$5)-$G232&lt;0,FALSE,MOD(COLUMN()-COLUMN($J$5)-$G232,$I232)=0,TRUE,FALSE),$J232*S$2,0)</f>
        <v>0</v>
      </c>
      <c r="T232" s="126">
        <f t="array" ref="T232">IF(_xlfn.SWITCH(TRUE,COLUMN()-COLUMN($J$5)-$G232&lt;0,FALSE,MOD(COLUMN()-COLUMN($J$5)-$G232,$I232)=0,TRUE,FALSE),$J232*T$2,0)</f>
        <v>72923.7732442165</v>
      </c>
      <c r="U232" s="126">
        <f t="array" ref="U232">IF(_xlfn.SWITCH(TRUE,COLUMN()-COLUMN($J$5)-$G232&lt;0,FALSE,MOD(COLUMN()-COLUMN($J$5)-$G232,$I232)=0,TRUE,FALSE),$J232*U$2,0)</f>
        <v>0</v>
      </c>
      <c r="V232" s="126">
        <f t="array" ref="V232">IF(_xlfn.SWITCH(TRUE,COLUMN()-COLUMN($J$5)-$G232&lt;0,FALSE,MOD(COLUMN()-COLUMN($J$5)-$G232,$I232)=0,TRUE,FALSE),$J232*V$2,0)</f>
        <v>0</v>
      </c>
      <c r="W232" s="126">
        <f t="array" ref="W232">IF(_xlfn.SWITCH(TRUE,COLUMN()-COLUMN($J$5)-$G232&lt;0,FALSE,MOD(COLUMN()-COLUMN($J$5)-$G232,$I232)=0,TRUE,FALSE),$J232*W$2,0)</f>
        <v>0</v>
      </c>
      <c r="X232" s="126">
        <f t="array" ref="X232">IF(_xlfn.SWITCH(TRUE,COLUMN()-COLUMN($J$5)-$G232&lt;0,FALSE,MOD(COLUMN()-COLUMN($J$5)-$G232,$I232)=0,TRUE,FALSE),$J232*X$2,0)</f>
        <v>0</v>
      </c>
      <c r="Y232" s="126">
        <f t="array" ref="Y232">IF(_xlfn.SWITCH(TRUE,COLUMN()-COLUMN($J$5)-$G232&lt;0,FALSE,MOD(COLUMN()-COLUMN($J$5)-$G232,$I232)=0,TRUE,FALSE),$J232*Y$2,0)</f>
        <v>0</v>
      </c>
      <c r="Z232" s="126">
        <f t="array" ref="Z232">IF(_xlfn.SWITCH(TRUE,COLUMN()-COLUMN($J$5)-$G232&lt;0,FALSE,MOD(COLUMN()-COLUMN($J$5)-$G232,$I232)=0,TRUE,FALSE),$J232*Z$2,0)</f>
        <v>87074.798913816761</v>
      </c>
      <c r="AA232" s="126">
        <f t="array" ref="AA232">IF(_xlfn.SWITCH(TRUE,COLUMN()-COLUMN($J$5)-$G232&lt;0,FALSE,MOD(COLUMN()-COLUMN($J$5)-$G232,$I232)=0,TRUE,FALSE),$J232*AA$2,0)</f>
        <v>0</v>
      </c>
      <c r="AB232" s="126">
        <f t="array" ref="AB232">IF(_xlfn.SWITCH(TRUE,COLUMN()-COLUMN($J$5)-$G232&lt;0,FALSE,MOD(COLUMN()-COLUMN($J$5)-$G232,$I232)=0,TRUE,FALSE),$J232*AB$2,0)</f>
        <v>0</v>
      </c>
      <c r="AC232" s="126">
        <f t="array" ref="AC232">IF(_xlfn.SWITCH(TRUE,COLUMN()-COLUMN($J$5)-$G232&lt;0,FALSE,MOD(COLUMN()-COLUMN($J$5)-$G232,$I232)=0,TRUE,FALSE),$J232*AC$2,0)</f>
        <v>0</v>
      </c>
      <c r="AD232" s="126">
        <f t="array" ref="AD232">IF(_xlfn.SWITCH(TRUE,COLUMN()-COLUMN($J$5)-$G232&lt;0,FALSE,MOD(COLUMN()-COLUMN($J$5)-$G232,$I232)=0,TRUE,FALSE),$J232*AD$2,0)</f>
        <v>0</v>
      </c>
      <c r="AE232" s="127">
        <f t="shared" si="21"/>
        <v>221071.08418803324</v>
      </c>
    </row>
    <row r="233" spans="1:31" s="128" customFormat="1" ht="30" outlineLevel="2">
      <c r="A233" s="122" t="s">
        <v>907</v>
      </c>
      <c r="B233" s="141" t="s">
        <v>981</v>
      </c>
      <c r="C233" s="123"/>
      <c r="D233" s="123" t="s">
        <v>990</v>
      </c>
      <c r="E233" s="123"/>
      <c r="F233" s="125" t="s">
        <v>983</v>
      </c>
      <c r="G233" s="122">
        <f t="shared" si="18"/>
        <v>2</v>
      </c>
      <c r="H233" s="125">
        <v>2026</v>
      </c>
      <c r="I233" s="125">
        <v>25</v>
      </c>
      <c r="J233" s="415">
        <f>Costs!P241</f>
        <v>135000</v>
      </c>
      <c r="K233" s="419">
        <f t="array" ref="K233">IF(_xlfn.SWITCH(TRUE,COLUMN()-COLUMN($J$5)-$G233&lt;0,FALSE,MOD(COLUMN()-COLUMN($J$5)-$G233,$I233)=0,TRUE,FALSE),$J233*K$2,0)</f>
        <v>0</v>
      </c>
      <c r="L233" s="126">
        <f t="array" ref="L233">IF(_xlfn.SWITCH(TRUE,COLUMN()-COLUMN($J$5)-$G233&lt;0,FALSE,MOD(COLUMN()-COLUMN($J$5)-$G233,$I233)=0,TRUE,FALSE),$J233*L$2,0)</f>
        <v>143916.75</v>
      </c>
      <c r="M233" s="126">
        <f t="array" ref="M233">IF(_xlfn.SWITCH(TRUE,COLUMN()-COLUMN($J$5)-$G233&lt;0,FALSE,MOD(COLUMN()-COLUMN($J$5)-$G233,$I233)=0,TRUE,FALSE),$J233*M$2,0)</f>
        <v>0</v>
      </c>
      <c r="N233" s="126">
        <f t="array" ref="N233">IF(_xlfn.SWITCH(TRUE,COLUMN()-COLUMN($J$5)-$G233&lt;0,FALSE,MOD(COLUMN()-COLUMN($J$5)-$G233,$I233)=0,TRUE,FALSE),$J233*N$2,0)</f>
        <v>0</v>
      </c>
      <c r="O233" s="126">
        <f t="array" ref="O233">IF(_xlfn.SWITCH(TRUE,COLUMN()-COLUMN($J$5)-$G233&lt;0,FALSE,MOD(COLUMN()-COLUMN($J$5)-$G233,$I233)=0,TRUE,FALSE),$J233*O$2,0)</f>
        <v>0</v>
      </c>
      <c r="P233" s="126">
        <f t="array" ref="P233">IF(_xlfn.SWITCH(TRUE,COLUMN()-COLUMN($J$5)-$G233&lt;0,FALSE,MOD(COLUMN()-COLUMN($J$5)-$G233,$I233)=0,TRUE,FALSE),$J233*P$2,0)</f>
        <v>0</v>
      </c>
      <c r="Q233" s="126">
        <f t="array" ref="Q233">IF(_xlfn.SWITCH(TRUE,COLUMN()-COLUMN($J$5)-$G233&lt;0,FALSE,MOD(COLUMN()-COLUMN($J$5)-$G233,$I233)=0,TRUE,FALSE),$J233*Q$2,0)</f>
        <v>0</v>
      </c>
      <c r="R233" s="126">
        <f t="array" ref="R233">IF(_xlfn.SWITCH(TRUE,COLUMN()-COLUMN($J$5)-$G233&lt;0,FALSE,MOD(COLUMN()-COLUMN($J$5)-$G233,$I233)=0,TRUE,FALSE),$J233*R$2,0)</f>
        <v>0</v>
      </c>
      <c r="S233" s="126">
        <f t="array" ref="S233">IF(_xlfn.SWITCH(TRUE,COLUMN()-COLUMN($J$5)-$G233&lt;0,FALSE,MOD(COLUMN()-COLUMN($J$5)-$G233,$I233)=0,TRUE,FALSE),$J233*S$2,0)</f>
        <v>0</v>
      </c>
      <c r="T233" s="126">
        <f t="array" ref="T233">IF(_xlfn.SWITCH(TRUE,COLUMN()-COLUMN($J$5)-$G233&lt;0,FALSE,MOD(COLUMN()-COLUMN($J$5)-$G233,$I233)=0,TRUE,FALSE),$J233*T$2,0)</f>
        <v>0</v>
      </c>
      <c r="U233" s="126">
        <f t="array" ref="U233">IF(_xlfn.SWITCH(TRUE,COLUMN()-COLUMN($J$5)-$G233&lt;0,FALSE,MOD(COLUMN()-COLUMN($J$5)-$G233,$I233)=0,TRUE,FALSE),$J233*U$2,0)</f>
        <v>0</v>
      </c>
      <c r="V233" s="126">
        <f t="array" ref="V233">IF(_xlfn.SWITCH(TRUE,COLUMN()-COLUMN($J$5)-$G233&lt;0,FALSE,MOD(COLUMN()-COLUMN($J$5)-$G233,$I233)=0,TRUE,FALSE),$J233*V$2,0)</f>
        <v>0</v>
      </c>
      <c r="W233" s="126">
        <f t="array" ref="W233">IF(_xlfn.SWITCH(TRUE,COLUMN()-COLUMN($J$5)-$G233&lt;0,FALSE,MOD(COLUMN()-COLUMN($J$5)-$G233,$I233)=0,TRUE,FALSE),$J233*W$2,0)</f>
        <v>0</v>
      </c>
      <c r="X233" s="126">
        <f t="array" ref="X233">IF(_xlfn.SWITCH(TRUE,COLUMN()-COLUMN($J$5)-$G233&lt;0,FALSE,MOD(COLUMN()-COLUMN($J$5)-$G233,$I233)=0,TRUE,FALSE),$J233*X$2,0)</f>
        <v>0</v>
      </c>
      <c r="Y233" s="126">
        <f t="array" ref="Y233">IF(_xlfn.SWITCH(TRUE,COLUMN()-COLUMN($J$5)-$G233&lt;0,FALSE,MOD(COLUMN()-COLUMN($J$5)-$G233,$I233)=0,TRUE,FALSE),$J233*Y$2,0)</f>
        <v>0</v>
      </c>
      <c r="Z233" s="126">
        <f t="array" ref="Z233">IF(_xlfn.SWITCH(TRUE,COLUMN()-COLUMN($J$5)-$G233&lt;0,FALSE,MOD(COLUMN()-COLUMN($J$5)-$G233,$I233)=0,TRUE,FALSE),$J233*Z$2,0)</f>
        <v>0</v>
      </c>
      <c r="AA233" s="126">
        <f t="array" ref="AA233">IF(_xlfn.SWITCH(TRUE,COLUMN()-COLUMN($J$5)-$G233&lt;0,FALSE,MOD(COLUMN()-COLUMN($J$5)-$G233,$I233)=0,TRUE,FALSE),$J233*AA$2,0)</f>
        <v>0</v>
      </c>
      <c r="AB233" s="126">
        <f t="array" ref="AB233">IF(_xlfn.SWITCH(TRUE,COLUMN()-COLUMN($J$5)-$G233&lt;0,FALSE,MOD(COLUMN()-COLUMN($J$5)-$G233,$I233)=0,TRUE,FALSE),$J233*AB$2,0)</f>
        <v>0</v>
      </c>
      <c r="AC233" s="126">
        <f t="array" ref="AC233">IF(_xlfn.SWITCH(TRUE,COLUMN()-COLUMN($J$5)-$G233&lt;0,FALSE,MOD(COLUMN()-COLUMN($J$5)-$G233,$I233)=0,TRUE,FALSE),$J233*AC$2,0)</f>
        <v>0</v>
      </c>
      <c r="AD233" s="126">
        <f t="array" ref="AD233">IF(_xlfn.SWITCH(TRUE,COLUMN()-COLUMN($J$5)-$G233&lt;0,FALSE,MOD(COLUMN()-COLUMN($J$5)-$G233,$I233)=0,TRUE,FALSE),$J233*AD$2,0)</f>
        <v>0</v>
      </c>
      <c r="AE233" s="127">
        <f t="shared" si="19"/>
        <v>143916.75</v>
      </c>
    </row>
    <row r="234" spans="1:31" s="128" customFormat="1" ht="27" customHeight="1" outlineLevel="2">
      <c r="A234" s="122" t="s">
        <v>907</v>
      </c>
      <c r="B234" s="123"/>
      <c r="C234" s="123"/>
      <c r="D234" s="123"/>
      <c r="E234" s="123"/>
      <c r="F234" s="140"/>
      <c r="G234" s="122">
        <f t="shared" si="18"/>
        <v>-2024</v>
      </c>
      <c r="H234" s="122">
        <f>[1]Costs!H245</f>
        <v>0</v>
      </c>
      <c r="I234" s="165">
        <v>1</v>
      </c>
      <c r="J234" s="415">
        <f>[1]Costs!P256</f>
        <v>0</v>
      </c>
      <c r="K234" s="419">
        <f t="array" ref="K234">IF(_xlfn.SWITCH(TRUE,COLUMN()-COLUMN($J$5)-$G234&lt;0,FALSE,MOD(COLUMN()-COLUMN($J$5)-$G234,$I234)=0,TRUE,FALSE),$J234*K$2,0)</f>
        <v>0</v>
      </c>
      <c r="L234" s="126">
        <f t="array" ref="L234">IF(_xlfn.SWITCH(TRUE,COLUMN()-COLUMN($J$5)-$G234&lt;0,FALSE,MOD(COLUMN()-COLUMN($J$5)-$G234,$I234)=0,TRUE,FALSE),$J234*L$2,0)</f>
        <v>0</v>
      </c>
      <c r="M234" s="126">
        <f t="array" ref="M234">IF(_xlfn.SWITCH(TRUE,COLUMN()-COLUMN($J$5)-$G234&lt;0,FALSE,MOD(COLUMN()-COLUMN($J$5)-$G234,$I234)=0,TRUE,FALSE),$J234*M$2,0)</f>
        <v>0</v>
      </c>
      <c r="N234" s="126">
        <f t="array" ref="N234">IF(_xlfn.SWITCH(TRUE,COLUMN()-COLUMN($J$5)-$G234&lt;0,FALSE,MOD(COLUMN()-COLUMN($J$5)-$G234,$I234)=0,TRUE,FALSE),$J234*N$2,0)</f>
        <v>0</v>
      </c>
      <c r="O234" s="126">
        <f t="array" ref="O234">IF(_xlfn.SWITCH(TRUE,COLUMN()-COLUMN($J$5)-$G234&lt;0,FALSE,MOD(COLUMN()-COLUMN($J$5)-$G234,$I234)=0,TRUE,FALSE),$J234*O$2,0)</f>
        <v>0</v>
      </c>
      <c r="P234" s="126">
        <f t="array" ref="P234">IF(_xlfn.SWITCH(TRUE,COLUMN()-COLUMN($J$5)-$G234&lt;0,FALSE,MOD(COLUMN()-COLUMN($J$5)-$G234,$I234)=0,TRUE,FALSE),$J234*P$2,0)</f>
        <v>0</v>
      </c>
      <c r="Q234" s="126">
        <f t="array" ref="Q234">IF(_xlfn.SWITCH(TRUE,COLUMN()-COLUMN($J$5)-$G234&lt;0,FALSE,MOD(COLUMN()-COLUMN($J$5)-$G234,$I234)=0,TRUE,FALSE),$J234*Q$2,0)</f>
        <v>0</v>
      </c>
      <c r="R234" s="126">
        <f t="array" ref="R234">IF(_xlfn.SWITCH(TRUE,COLUMN()-COLUMN($J$5)-$G234&lt;0,FALSE,MOD(COLUMN()-COLUMN($J$5)-$G234,$I234)=0,TRUE,FALSE),$J234*R$2,0)</f>
        <v>0</v>
      </c>
      <c r="S234" s="126">
        <f t="array" ref="S234">IF(_xlfn.SWITCH(TRUE,COLUMN()-COLUMN($J$5)-$G234&lt;0,FALSE,MOD(COLUMN()-COLUMN($J$5)-$G234,$I234)=0,TRUE,FALSE),$J234*S$2,0)</f>
        <v>0</v>
      </c>
      <c r="T234" s="126">
        <f t="array" ref="T234">IF(_xlfn.SWITCH(TRUE,COLUMN()-COLUMN($J$5)-$G234&lt;0,FALSE,MOD(COLUMN()-COLUMN($J$5)-$G234,$I234)=0,TRUE,FALSE),$J234*T$2,0)</f>
        <v>0</v>
      </c>
      <c r="U234" s="126">
        <f t="array" ref="U234">IF(_xlfn.SWITCH(TRUE,COLUMN()-COLUMN($J$5)-$G234&lt;0,FALSE,MOD(COLUMN()-COLUMN($J$5)-$G234,$I234)=0,TRUE,FALSE),$J234*U$2,0)</f>
        <v>0</v>
      </c>
      <c r="V234" s="126">
        <f t="array" ref="V234">IF(_xlfn.SWITCH(TRUE,COLUMN()-COLUMN($J$5)-$G234&lt;0,FALSE,MOD(COLUMN()-COLUMN($J$5)-$G234,$I234)=0,TRUE,FALSE),$J234*V$2,0)</f>
        <v>0</v>
      </c>
      <c r="W234" s="126">
        <f t="array" ref="W234">IF(_xlfn.SWITCH(TRUE,COLUMN()-COLUMN($J$5)-$G234&lt;0,FALSE,MOD(COLUMN()-COLUMN($J$5)-$G234,$I234)=0,TRUE,FALSE),$J234*W$2,0)</f>
        <v>0</v>
      </c>
      <c r="X234" s="126">
        <f t="array" ref="X234">IF(_xlfn.SWITCH(TRUE,COLUMN()-COLUMN($J$5)-$G234&lt;0,FALSE,MOD(COLUMN()-COLUMN($J$5)-$G234,$I234)=0,TRUE,FALSE),$J234*X$2,0)</f>
        <v>0</v>
      </c>
      <c r="Y234" s="126">
        <f t="array" ref="Y234">IF(_xlfn.SWITCH(TRUE,COLUMN()-COLUMN($J$5)-$G234&lt;0,FALSE,MOD(COLUMN()-COLUMN($J$5)-$G234,$I234)=0,TRUE,FALSE),$J234*Y$2,0)</f>
        <v>0</v>
      </c>
      <c r="Z234" s="126">
        <f t="array" ref="Z234">IF(_xlfn.SWITCH(TRUE,COLUMN()-COLUMN($J$5)-$G234&lt;0,FALSE,MOD(COLUMN()-COLUMN($J$5)-$G234,$I234)=0,TRUE,FALSE),$J234*Z$2,0)</f>
        <v>0</v>
      </c>
      <c r="AA234" s="126">
        <f t="array" ref="AA234">IF(_xlfn.SWITCH(TRUE,COLUMN()-COLUMN($J$5)-$G234&lt;0,FALSE,MOD(COLUMN()-COLUMN($J$5)-$G234,$I234)=0,TRUE,FALSE),$J234*AA$2,0)</f>
        <v>0</v>
      </c>
      <c r="AB234" s="126">
        <f t="array" ref="AB234">IF(_xlfn.SWITCH(TRUE,COLUMN()-COLUMN($J$5)-$G234&lt;0,FALSE,MOD(COLUMN()-COLUMN($J$5)-$G234,$I234)=0,TRUE,FALSE),$J234*AB$2,0)</f>
        <v>0</v>
      </c>
      <c r="AC234" s="126">
        <f t="array" ref="AC234">IF(_xlfn.SWITCH(TRUE,COLUMN()-COLUMN($J$5)-$G234&lt;0,FALSE,MOD(COLUMN()-COLUMN($J$5)-$G234,$I234)=0,TRUE,FALSE),$J234*AC$2,0)</f>
        <v>0</v>
      </c>
      <c r="AD234" s="126">
        <f t="array" ref="AD234">IF(_xlfn.SWITCH(TRUE,COLUMN()-COLUMN($J$5)-$G234&lt;0,FALSE,MOD(COLUMN()-COLUMN($J$5)-$G234,$I234)=0,TRUE,FALSE),$J234*AD$2,0)</f>
        <v>0</v>
      </c>
      <c r="AE234" s="127">
        <f t="shared" si="19"/>
        <v>0</v>
      </c>
    </row>
    <row r="235" spans="1:31" s="128" customFormat="1" ht="27" customHeight="1" outlineLevel="2">
      <c r="A235" s="122" t="s">
        <v>907</v>
      </c>
      <c r="B235" s="166"/>
      <c r="C235" s="166"/>
      <c r="D235" s="167"/>
      <c r="E235" s="167"/>
      <c r="F235" s="167"/>
      <c r="G235" s="122">
        <f t="shared" si="18"/>
        <v>-2024</v>
      </c>
      <c r="H235" s="120">
        <f>[1]Costs!H247</f>
        <v>0</v>
      </c>
      <c r="I235" s="122">
        <v>1</v>
      </c>
      <c r="J235" s="415">
        <v>0</v>
      </c>
      <c r="K235" s="419">
        <f t="array" ref="K235">IF(_xlfn.SWITCH(TRUE,COLUMN()-COLUMN($J$5)-$G235&lt;0,FALSE,MOD(COLUMN()-COLUMN($J$5)-$G235,$I235)=0,TRUE,FALSE),$J235*K$2,0)</f>
        <v>0</v>
      </c>
      <c r="L235" s="126">
        <f t="array" ref="L235">IF(_xlfn.SWITCH(TRUE,COLUMN()-COLUMN($J$5)-$G235&lt;0,FALSE,MOD(COLUMN()-COLUMN($J$5)-$G235,$I235)=0,TRUE,FALSE),$J235*L$2,0)</f>
        <v>0</v>
      </c>
      <c r="M235" s="126">
        <f t="array" ref="M235">IF(_xlfn.SWITCH(TRUE,COLUMN()-COLUMN($J$5)-$G235&lt;0,FALSE,MOD(COLUMN()-COLUMN($J$5)-$G235,$I235)=0,TRUE,FALSE),$J235*M$2,0)</f>
        <v>0</v>
      </c>
      <c r="N235" s="126">
        <f t="array" ref="N235">IF(_xlfn.SWITCH(TRUE,COLUMN()-COLUMN($J$5)-$G235&lt;0,FALSE,MOD(COLUMN()-COLUMN($J$5)-$G235,$I235)=0,TRUE,FALSE),$J235*N$2,0)</f>
        <v>0</v>
      </c>
      <c r="O235" s="126">
        <f t="array" ref="O235">IF(_xlfn.SWITCH(TRUE,COLUMN()-COLUMN($J$5)-$G235&lt;0,FALSE,MOD(COLUMN()-COLUMN($J$5)-$G235,$I235)=0,TRUE,FALSE),$J235*O$2,0)</f>
        <v>0</v>
      </c>
      <c r="P235" s="126">
        <f t="array" ref="P235">IF(_xlfn.SWITCH(TRUE,COLUMN()-COLUMN($J$5)-$G235&lt;0,FALSE,MOD(COLUMN()-COLUMN($J$5)-$G235,$I235)=0,TRUE,FALSE),$J235*P$2,0)</f>
        <v>0</v>
      </c>
      <c r="Q235" s="126">
        <f t="array" ref="Q235">IF(_xlfn.SWITCH(TRUE,COLUMN()-COLUMN($J$5)-$G235&lt;0,FALSE,MOD(COLUMN()-COLUMN($J$5)-$G235,$I235)=0,TRUE,FALSE),$J235*Q$2,0)</f>
        <v>0</v>
      </c>
      <c r="R235" s="126">
        <f t="array" ref="R235">IF(_xlfn.SWITCH(TRUE,COLUMN()-COLUMN($J$5)-$G235&lt;0,FALSE,MOD(COLUMN()-COLUMN($J$5)-$G235,$I235)=0,TRUE,FALSE),$J235*R$2,0)</f>
        <v>0</v>
      </c>
      <c r="S235" s="126">
        <f t="array" ref="S235">IF(_xlfn.SWITCH(TRUE,COLUMN()-COLUMN($J$5)-$G235&lt;0,FALSE,MOD(COLUMN()-COLUMN($J$5)-$G235,$I235)=0,TRUE,FALSE),$J235*S$2,0)</f>
        <v>0</v>
      </c>
      <c r="T235" s="126">
        <f t="array" ref="T235">IF(_xlfn.SWITCH(TRUE,COLUMN()-COLUMN($J$5)-$G235&lt;0,FALSE,MOD(COLUMN()-COLUMN($J$5)-$G235,$I235)=0,TRUE,FALSE),$J235*T$2,0)</f>
        <v>0</v>
      </c>
      <c r="U235" s="126">
        <f t="array" ref="U235">IF(_xlfn.SWITCH(TRUE,COLUMN()-COLUMN($J$5)-$G235&lt;0,FALSE,MOD(COLUMN()-COLUMN($J$5)-$G235,$I235)=0,TRUE,FALSE),$J235*U$2,0)</f>
        <v>0</v>
      </c>
      <c r="V235" s="126">
        <f t="array" ref="V235">IF(_xlfn.SWITCH(TRUE,COLUMN()-COLUMN($J$5)-$G235&lt;0,FALSE,MOD(COLUMN()-COLUMN($J$5)-$G235,$I235)=0,TRUE,FALSE),$J235*V$2,0)</f>
        <v>0</v>
      </c>
      <c r="W235" s="126">
        <f t="array" ref="W235">IF(_xlfn.SWITCH(TRUE,COLUMN()-COLUMN($J$5)-$G235&lt;0,FALSE,MOD(COLUMN()-COLUMN($J$5)-$G235,$I235)=0,TRUE,FALSE),$J235*W$2,0)</f>
        <v>0</v>
      </c>
      <c r="X235" s="126">
        <f t="array" ref="X235">IF(_xlfn.SWITCH(TRUE,COLUMN()-COLUMN($J$5)-$G235&lt;0,FALSE,MOD(COLUMN()-COLUMN($J$5)-$G235,$I235)=0,TRUE,FALSE),$J235*X$2,0)</f>
        <v>0</v>
      </c>
      <c r="Y235" s="126">
        <f t="array" ref="Y235">IF(_xlfn.SWITCH(TRUE,COLUMN()-COLUMN($J$5)-$G235&lt;0,FALSE,MOD(COLUMN()-COLUMN($J$5)-$G235,$I235)=0,TRUE,FALSE),$J235*Y$2,0)</f>
        <v>0</v>
      </c>
      <c r="Z235" s="126">
        <f t="array" ref="Z235">IF(_xlfn.SWITCH(TRUE,COLUMN()-COLUMN($J$5)-$G235&lt;0,FALSE,MOD(COLUMN()-COLUMN($J$5)-$G235,$I235)=0,TRUE,FALSE),$J235*Z$2,0)</f>
        <v>0</v>
      </c>
      <c r="AA235" s="126">
        <f t="array" ref="AA235">IF(_xlfn.SWITCH(TRUE,COLUMN()-COLUMN($J$5)-$G235&lt;0,FALSE,MOD(COLUMN()-COLUMN($J$5)-$G235,$I235)=0,TRUE,FALSE),$J235*AA$2,0)</f>
        <v>0</v>
      </c>
      <c r="AB235" s="126">
        <f t="array" ref="AB235">IF(_xlfn.SWITCH(TRUE,COLUMN()-COLUMN($J$5)-$G235&lt;0,FALSE,MOD(COLUMN()-COLUMN($J$5)-$G235,$I235)=0,TRUE,FALSE),$J235*AB$2,0)</f>
        <v>0</v>
      </c>
      <c r="AC235" s="126">
        <f t="array" ref="AC235">IF(_xlfn.SWITCH(TRUE,COLUMN()-COLUMN($J$5)-$G235&lt;0,FALSE,MOD(COLUMN()-COLUMN($J$5)-$G235,$I235)=0,TRUE,FALSE),$J235*AC$2,0)</f>
        <v>0</v>
      </c>
      <c r="AD235" s="126">
        <f t="array" ref="AD235">IF(_xlfn.SWITCH(TRUE,COLUMN()-COLUMN($J$5)-$G235&lt;0,FALSE,MOD(COLUMN()-COLUMN($J$5)-$G235,$I235)=0,TRUE,FALSE),$J235*AD$2,0)</f>
        <v>0</v>
      </c>
      <c r="AE235" s="127">
        <f t="shared" si="19"/>
        <v>0</v>
      </c>
    </row>
    <row r="236" spans="1:31" s="128" customFormat="1" ht="33.950000000000003" customHeight="1" outlineLevel="1">
      <c r="A236" s="143" t="s">
        <v>908</v>
      </c>
      <c r="B236" s="168"/>
      <c r="C236" s="169"/>
      <c r="D236" s="168"/>
      <c r="E236" s="168"/>
      <c r="F236" s="168"/>
      <c r="G236" s="168"/>
      <c r="H236" s="170"/>
      <c r="I236" s="134"/>
      <c r="J236" s="416"/>
      <c r="K236" s="420">
        <f t="shared" ref="K236:AE236" si="22">SUM(K206:K235)</f>
        <v>13546338.75</v>
      </c>
      <c r="L236" s="135">
        <f t="shared" si="22"/>
        <v>11973873.6</v>
      </c>
      <c r="M236" s="135">
        <f t="shared" si="22"/>
        <v>2964685.0500000003</v>
      </c>
      <c r="N236" s="135">
        <f t="shared" si="22"/>
        <v>2458168.6092074998</v>
      </c>
      <c r="O236" s="135">
        <f t="shared" si="22"/>
        <v>0</v>
      </c>
      <c r="P236" s="135">
        <f t="shared" si="22"/>
        <v>323959.14006313507</v>
      </c>
      <c r="Q236" s="135">
        <f t="shared" si="22"/>
        <v>0</v>
      </c>
      <c r="R236" s="135">
        <f t="shared" si="22"/>
        <v>2921350.1393903303</v>
      </c>
      <c r="S236" s="135">
        <f t="shared" si="22"/>
        <v>0</v>
      </c>
      <c r="T236" s="135">
        <f t="shared" si="22"/>
        <v>1440244.521573276</v>
      </c>
      <c r="U236" s="135">
        <f t="shared" si="22"/>
        <v>14458961.139997024</v>
      </c>
      <c r="V236" s="135">
        <f t="shared" si="22"/>
        <v>12900585.575051114</v>
      </c>
      <c r="W236" s="135">
        <f t="shared" si="22"/>
        <v>3984288.7982916483</v>
      </c>
      <c r="X236" s="135">
        <f t="shared" si="22"/>
        <v>820763.49244807952</v>
      </c>
      <c r="Y236" s="135">
        <f t="shared" si="22"/>
        <v>0</v>
      </c>
      <c r="Z236" s="135">
        <f t="shared" si="22"/>
        <v>4223127.7473201128</v>
      </c>
      <c r="AA236" s="135">
        <f t="shared" si="22"/>
        <v>0</v>
      </c>
      <c r="AB236" s="135">
        <f t="shared" si="22"/>
        <v>1732081.015643779</v>
      </c>
      <c r="AC236" s="135">
        <f t="shared" si="22"/>
        <v>0</v>
      </c>
      <c r="AD236" s="135">
        <f t="shared" si="22"/>
        <v>1960069.0661295839</v>
      </c>
      <c r="AE236" s="151">
        <f t="shared" si="22"/>
        <v>75708496.645115584</v>
      </c>
    </row>
    <row r="237" spans="1:31" s="128" customFormat="1" ht="30" customHeight="1" outlineLevel="2">
      <c r="A237" s="122" t="s">
        <v>909</v>
      </c>
      <c r="B237" s="141" t="s">
        <v>910</v>
      </c>
      <c r="C237" s="129"/>
      <c r="D237" s="129" t="s">
        <v>911</v>
      </c>
      <c r="E237" s="171"/>
      <c r="F237" s="172" t="s">
        <v>984</v>
      </c>
      <c r="G237" s="122">
        <f>H237-2024</f>
        <v>5</v>
      </c>
      <c r="H237" s="173">
        <v>2029</v>
      </c>
      <c r="I237" s="173">
        <v>25</v>
      </c>
      <c r="J237" s="415">
        <f>[1]Costs!P259</f>
        <v>1215000</v>
      </c>
      <c r="K237" s="419">
        <f t="array" ref="K237">IF(_xlfn.SWITCH(TRUE,COLUMN()-COLUMN($J$5)-$G237&lt;0,FALSE,MOD(COLUMN()-COLUMN($J$5)-$G237,$I237)=0,TRUE,FALSE),$J237*K$2,0)</f>
        <v>0</v>
      </c>
      <c r="L237" s="126">
        <f t="array" ref="L237">IF(_xlfn.SWITCH(TRUE,COLUMN()-COLUMN($J$5)-$G237&lt;0,FALSE,MOD(COLUMN()-COLUMN($J$5)-$G237,$I237)=0,TRUE,FALSE),$J237*L$2,0)</f>
        <v>0</v>
      </c>
      <c r="M237" s="126">
        <f t="array" ref="M237">IF(_xlfn.SWITCH(TRUE,COLUMN()-COLUMN($J$5)-$G237&lt;0,FALSE,MOD(COLUMN()-COLUMN($J$5)-$G237,$I237)=0,TRUE,FALSE),$J237*M$2,0)</f>
        <v>0</v>
      </c>
      <c r="N237" s="126">
        <f t="array" ref="N237">IF(_xlfn.SWITCH(TRUE,COLUMN()-COLUMN($J$5)-$G237&lt;0,FALSE,MOD(COLUMN()-COLUMN($J$5)-$G237,$I237)=0,TRUE,FALSE),$J237*N$2,0)</f>
        <v>0</v>
      </c>
      <c r="O237" s="126">
        <f t="array" ref="O237">IF(_xlfn.SWITCH(TRUE,COLUMN()-COLUMN($J$5)-$G237&lt;0,FALSE,MOD(COLUMN()-COLUMN($J$5)-$G237,$I237)=0,TRUE,FALSE),$J237*O$2,0)</f>
        <v>1415355.46629525</v>
      </c>
      <c r="P237" s="126">
        <f t="array" ref="P237">IF(_xlfn.SWITCH(TRUE,COLUMN()-COLUMN($J$5)-$G237&lt;0,FALSE,MOD(COLUMN()-COLUMN($J$5)-$G237,$I237)=0,TRUE,FALSE),$J237*P$2,0)</f>
        <v>0</v>
      </c>
      <c r="Q237" s="126">
        <f t="array" ref="Q237">IF(_xlfn.SWITCH(TRUE,COLUMN()-COLUMN($J$5)-$G237&lt;0,FALSE,MOD(COLUMN()-COLUMN($J$5)-$G237,$I237)=0,TRUE,FALSE),$J237*Q$2,0)</f>
        <v>0</v>
      </c>
      <c r="R237" s="126">
        <f t="array" ref="R237">IF(_xlfn.SWITCH(TRUE,COLUMN()-COLUMN($J$5)-$G237&lt;0,FALSE,MOD(COLUMN()-COLUMN($J$5)-$G237,$I237)=0,TRUE,FALSE),$J237*R$2,0)</f>
        <v>0</v>
      </c>
      <c r="S237" s="126">
        <f t="array" ref="S237">IF(_xlfn.SWITCH(TRUE,COLUMN()-COLUMN($J$5)-$G237&lt;0,FALSE,MOD(COLUMN()-COLUMN($J$5)-$G237,$I237)=0,TRUE,FALSE),$J237*S$2,0)</f>
        <v>0</v>
      </c>
      <c r="T237" s="126">
        <f t="array" ref="T237">IF(_xlfn.SWITCH(TRUE,COLUMN()-COLUMN($J$5)-$G237&lt;0,FALSE,MOD(COLUMN()-COLUMN($J$5)-$G237,$I237)=0,TRUE,FALSE),$J237*T$2,0)</f>
        <v>0</v>
      </c>
      <c r="U237" s="126">
        <f t="array" ref="U237">IF(_xlfn.SWITCH(TRUE,COLUMN()-COLUMN($J$5)-$G237&lt;0,FALSE,MOD(COLUMN()-COLUMN($J$5)-$G237,$I237)=0,TRUE,FALSE),$J237*U$2,0)</f>
        <v>0</v>
      </c>
      <c r="V237" s="126">
        <f t="array" ref="V237">IF(_xlfn.SWITCH(TRUE,COLUMN()-COLUMN($J$5)-$G237&lt;0,FALSE,MOD(COLUMN()-COLUMN($J$5)-$G237,$I237)=0,TRUE,FALSE),$J237*V$2,0)</f>
        <v>0</v>
      </c>
      <c r="W237" s="126">
        <f t="array" ref="W237">IF(_xlfn.SWITCH(TRUE,COLUMN()-COLUMN($J$5)-$G237&lt;0,FALSE,MOD(COLUMN()-COLUMN($J$5)-$G237,$I237)=0,TRUE,FALSE),$J237*W$2,0)</f>
        <v>0</v>
      </c>
      <c r="X237" s="126">
        <f t="array" ref="X237">IF(_xlfn.SWITCH(TRUE,COLUMN()-COLUMN($J$5)-$G237&lt;0,FALSE,MOD(COLUMN()-COLUMN($J$5)-$G237,$I237)=0,TRUE,FALSE),$J237*X$2,0)</f>
        <v>0</v>
      </c>
      <c r="Y237" s="126">
        <f t="array" ref="Y237">IF(_xlfn.SWITCH(TRUE,COLUMN()-COLUMN($J$5)-$G237&lt;0,FALSE,MOD(COLUMN()-COLUMN($J$5)-$G237,$I237)=0,TRUE,FALSE),$J237*Y$2,0)</f>
        <v>0</v>
      </c>
      <c r="Z237" s="126">
        <f t="array" ref="Z237">IF(_xlfn.SWITCH(TRUE,COLUMN()-COLUMN($J$5)-$G237&lt;0,FALSE,MOD(COLUMN()-COLUMN($J$5)-$G237,$I237)=0,TRUE,FALSE),$J237*Z$2,0)</f>
        <v>0</v>
      </c>
      <c r="AA237" s="126">
        <f t="array" ref="AA237">IF(_xlfn.SWITCH(TRUE,COLUMN()-COLUMN($J$5)-$G237&lt;0,FALSE,MOD(COLUMN()-COLUMN($J$5)-$G237,$I237)=0,TRUE,FALSE),$J237*AA$2,0)</f>
        <v>0</v>
      </c>
      <c r="AB237" s="126">
        <f t="array" ref="AB237">IF(_xlfn.SWITCH(TRUE,COLUMN()-COLUMN($J$5)-$G237&lt;0,FALSE,MOD(COLUMN()-COLUMN($J$5)-$G237,$I237)=0,TRUE,FALSE),$J237*AB$2,0)</f>
        <v>0</v>
      </c>
      <c r="AC237" s="126">
        <f t="array" ref="AC237">IF(_xlfn.SWITCH(TRUE,COLUMN()-COLUMN($J$5)-$G237&lt;0,FALSE,MOD(COLUMN()-COLUMN($J$5)-$G237,$I237)=0,TRUE,FALSE),$J237*AC$2,0)</f>
        <v>0</v>
      </c>
      <c r="AD237" s="126">
        <f t="array" ref="AD237">IF(_xlfn.SWITCH(TRUE,COLUMN()-COLUMN($J$5)-$G237&lt;0,FALSE,MOD(COLUMN()-COLUMN($J$5)-$G237,$I237)=0,TRUE,FALSE),$J237*AD$2,0)</f>
        <v>0</v>
      </c>
      <c r="AE237" s="127">
        <f>SUM(K237:AD237)</f>
        <v>1415355.46629525</v>
      </c>
    </row>
    <row r="238" spans="1:31" s="128" customFormat="1" ht="27" customHeight="1" outlineLevel="2">
      <c r="A238" s="122" t="s">
        <v>909</v>
      </c>
      <c r="B238" s="141" t="s">
        <v>912</v>
      </c>
      <c r="C238" s="123"/>
      <c r="D238" s="123" t="s">
        <v>911</v>
      </c>
      <c r="E238" s="174"/>
      <c r="F238" s="172" t="s">
        <v>984</v>
      </c>
      <c r="G238" s="122">
        <f t="shared" ref="G238:G255" si="23">H238-2024</f>
        <v>5</v>
      </c>
      <c r="H238" s="173">
        <v>2029</v>
      </c>
      <c r="I238" s="173">
        <v>25</v>
      </c>
      <c r="J238" s="415">
        <f>[1]Costs!P260</f>
        <v>810000</v>
      </c>
      <c r="K238" s="419">
        <f t="array" ref="K238">IF(_xlfn.SWITCH(TRUE,COLUMN()-COLUMN($J$5)-$G238&lt;0,FALSE,MOD(COLUMN()-COLUMN($J$5)-$G238,$I238)=0,TRUE,FALSE),$J238*K$2,0)</f>
        <v>0</v>
      </c>
      <c r="L238" s="126">
        <f t="array" ref="L238">IF(_xlfn.SWITCH(TRUE,COLUMN()-COLUMN($J$5)-$G238&lt;0,FALSE,MOD(COLUMN()-COLUMN($J$5)-$G238,$I238)=0,TRUE,FALSE),$J238*L$2,0)</f>
        <v>0</v>
      </c>
      <c r="M238" s="126">
        <f t="array" ref="M238">IF(_xlfn.SWITCH(TRUE,COLUMN()-COLUMN($J$5)-$G238&lt;0,FALSE,MOD(COLUMN()-COLUMN($J$5)-$G238,$I238)=0,TRUE,FALSE),$J238*M$2,0)</f>
        <v>0</v>
      </c>
      <c r="N238" s="126">
        <f t="array" ref="N238">IF(_xlfn.SWITCH(TRUE,COLUMN()-COLUMN($J$5)-$G238&lt;0,FALSE,MOD(COLUMN()-COLUMN($J$5)-$G238,$I238)=0,TRUE,FALSE),$J238*N$2,0)</f>
        <v>0</v>
      </c>
      <c r="O238" s="126">
        <f t="array" ref="O238">IF(_xlfn.SWITCH(TRUE,COLUMN()-COLUMN($J$5)-$G238&lt;0,FALSE,MOD(COLUMN()-COLUMN($J$5)-$G238,$I238)=0,TRUE,FALSE),$J238*O$2,0)</f>
        <v>943570.3108635</v>
      </c>
      <c r="P238" s="126">
        <f t="array" ref="P238">IF(_xlfn.SWITCH(TRUE,COLUMN()-COLUMN($J$5)-$G238&lt;0,FALSE,MOD(COLUMN()-COLUMN($J$5)-$G238,$I238)=0,TRUE,FALSE),$J238*P$2,0)</f>
        <v>0</v>
      </c>
      <c r="Q238" s="126">
        <f t="array" ref="Q238">IF(_xlfn.SWITCH(TRUE,COLUMN()-COLUMN($J$5)-$G238&lt;0,FALSE,MOD(COLUMN()-COLUMN($J$5)-$G238,$I238)=0,TRUE,FALSE),$J238*Q$2,0)</f>
        <v>0</v>
      </c>
      <c r="R238" s="126">
        <f t="array" ref="R238">IF(_xlfn.SWITCH(TRUE,COLUMN()-COLUMN($J$5)-$G238&lt;0,FALSE,MOD(COLUMN()-COLUMN($J$5)-$G238,$I238)=0,TRUE,FALSE),$J238*R$2,0)</f>
        <v>0</v>
      </c>
      <c r="S238" s="126">
        <f t="array" ref="S238">IF(_xlfn.SWITCH(TRUE,COLUMN()-COLUMN($J$5)-$G238&lt;0,FALSE,MOD(COLUMN()-COLUMN($J$5)-$G238,$I238)=0,TRUE,FALSE),$J238*S$2,0)</f>
        <v>0</v>
      </c>
      <c r="T238" s="126">
        <f t="array" ref="T238">IF(_xlfn.SWITCH(TRUE,COLUMN()-COLUMN($J$5)-$G238&lt;0,FALSE,MOD(COLUMN()-COLUMN($J$5)-$G238,$I238)=0,TRUE,FALSE),$J238*T$2,0)</f>
        <v>0</v>
      </c>
      <c r="U238" s="126">
        <f t="array" ref="U238">IF(_xlfn.SWITCH(TRUE,COLUMN()-COLUMN($J$5)-$G238&lt;0,FALSE,MOD(COLUMN()-COLUMN($J$5)-$G238,$I238)=0,TRUE,FALSE),$J238*U$2,0)</f>
        <v>0</v>
      </c>
      <c r="V238" s="126">
        <f t="array" ref="V238">IF(_xlfn.SWITCH(TRUE,COLUMN()-COLUMN($J$5)-$G238&lt;0,FALSE,MOD(COLUMN()-COLUMN($J$5)-$G238,$I238)=0,TRUE,FALSE),$J238*V$2,0)</f>
        <v>0</v>
      </c>
      <c r="W238" s="126">
        <f t="array" ref="W238">IF(_xlfn.SWITCH(TRUE,COLUMN()-COLUMN($J$5)-$G238&lt;0,FALSE,MOD(COLUMN()-COLUMN($J$5)-$G238,$I238)=0,TRUE,FALSE),$J238*W$2,0)</f>
        <v>0</v>
      </c>
      <c r="X238" s="126">
        <f t="array" ref="X238">IF(_xlfn.SWITCH(TRUE,COLUMN()-COLUMN($J$5)-$G238&lt;0,FALSE,MOD(COLUMN()-COLUMN($J$5)-$G238,$I238)=0,TRUE,FALSE),$J238*X$2,0)</f>
        <v>0</v>
      </c>
      <c r="Y238" s="126">
        <f t="array" ref="Y238">IF(_xlfn.SWITCH(TRUE,COLUMN()-COLUMN($J$5)-$G238&lt;0,FALSE,MOD(COLUMN()-COLUMN($J$5)-$G238,$I238)=0,TRUE,FALSE),$J238*Y$2,0)</f>
        <v>0</v>
      </c>
      <c r="Z238" s="126">
        <f t="array" ref="Z238">IF(_xlfn.SWITCH(TRUE,COLUMN()-COLUMN($J$5)-$G238&lt;0,FALSE,MOD(COLUMN()-COLUMN($J$5)-$G238,$I238)=0,TRUE,FALSE),$J238*Z$2,0)</f>
        <v>0</v>
      </c>
      <c r="AA238" s="126">
        <f t="array" ref="AA238">IF(_xlfn.SWITCH(TRUE,COLUMN()-COLUMN($J$5)-$G238&lt;0,FALSE,MOD(COLUMN()-COLUMN($J$5)-$G238,$I238)=0,TRUE,FALSE),$J238*AA$2,0)</f>
        <v>0</v>
      </c>
      <c r="AB238" s="126">
        <f t="array" ref="AB238">IF(_xlfn.SWITCH(TRUE,COLUMN()-COLUMN($J$5)-$G238&lt;0,FALSE,MOD(COLUMN()-COLUMN($J$5)-$G238,$I238)=0,TRUE,FALSE),$J238*AB$2,0)</f>
        <v>0</v>
      </c>
      <c r="AC238" s="126">
        <f t="array" ref="AC238">IF(_xlfn.SWITCH(TRUE,COLUMN()-COLUMN($J$5)-$G238&lt;0,FALSE,MOD(COLUMN()-COLUMN($J$5)-$G238,$I238)=0,TRUE,FALSE),$J238*AC$2,0)</f>
        <v>0</v>
      </c>
      <c r="AD238" s="126">
        <f t="array" ref="AD238">IF(_xlfn.SWITCH(TRUE,COLUMN()-COLUMN($J$5)-$G238&lt;0,FALSE,MOD(COLUMN()-COLUMN($J$5)-$G238,$I238)=0,TRUE,FALSE),$J238*AD$2,0)</f>
        <v>0</v>
      </c>
      <c r="AE238" s="127">
        <f>SUM(K238:AD238)</f>
        <v>943570.3108635</v>
      </c>
    </row>
    <row r="239" spans="1:31" s="128" customFormat="1" ht="27" customHeight="1" outlineLevel="2">
      <c r="A239" s="122" t="s">
        <v>909</v>
      </c>
      <c r="B239" s="141" t="s">
        <v>913</v>
      </c>
      <c r="C239" s="123"/>
      <c r="D239" s="123" t="s">
        <v>911</v>
      </c>
      <c r="E239" s="174"/>
      <c r="F239" s="172" t="s">
        <v>984</v>
      </c>
      <c r="G239" s="122">
        <f t="shared" si="23"/>
        <v>5</v>
      </c>
      <c r="H239" s="173">
        <v>2029</v>
      </c>
      <c r="I239" s="173">
        <v>25</v>
      </c>
      <c r="J239" s="415">
        <f>[1]Costs!P261</f>
        <v>1215000</v>
      </c>
      <c r="K239" s="419">
        <f t="array" ref="K239">IF(_xlfn.SWITCH(TRUE,COLUMN()-COLUMN($J$5)-$G239&lt;0,FALSE,MOD(COLUMN()-COLUMN($J$5)-$G239,$I239)=0,TRUE,FALSE),$J239*K$2,0)</f>
        <v>0</v>
      </c>
      <c r="L239" s="126">
        <f t="array" ref="L239">IF(_xlfn.SWITCH(TRUE,COLUMN()-COLUMN($J$5)-$G239&lt;0,FALSE,MOD(COLUMN()-COLUMN($J$5)-$G239,$I239)=0,TRUE,FALSE),$J239*L$2,0)</f>
        <v>0</v>
      </c>
      <c r="M239" s="126">
        <f t="array" ref="M239">IF(_xlfn.SWITCH(TRUE,COLUMN()-COLUMN($J$5)-$G239&lt;0,FALSE,MOD(COLUMN()-COLUMN($J$5)-$G239,$I239)=0,TRUE,FALSE),$J239*M$2,0)</f>
        <v>0</v>
      </c>
      <c r="N239" s="126">
        <f t="array" ref="N239">IF(_xlfn.SWITCH(TRUE,COLUMN()-COLUMN($J$5)-$G239&lt;0,FALSE,MOD(COLUMN()-COLUMN($J$5)-$G239,$I239)=0,TRUE,FALSE),$J239*N$2,0)</f>
        <v>0</v>
      </c>
      <c r="O239" s="126">
        <f t="array" ref="O239">IF(_xlfn.SWITCH(TRUE,COLUMN()-COLUMN($J$5)-$G239&lt;0,FALSE,MOD(COLUMN()-COLUMN($J$5)-$G239,$I239)=0,TRUE,FALSE),$J239*O$2,0)</f>
        <v>1415355.46629525</v>
      </c>
      <c r="P239" s="126">
        <f t="array" ref="P239">IF(_xlfn.SWITCH(TRUE,COLUMN()-COLUMN($J$5)-$G239&lt;0,FALSE,MOD(COLUMN()-COLUMN($J$5)-$G239,$I239)=0,TRUE,FALSE),$J239*P$2,0)</f>
        <v>0</v>
      </c>
      <c r="Q239" s="126">
        <f t="array" ref="Q239">IF(_xlfn.SWITCH(TRUE,COLUMN()-COLUMN($J$5)-$G239&lt;0,FALSE,MOD(COLUMN()-COLUMN($J$5)-$G239,$I239)=0,TRUE,FALSE),$J239*Q$2,0)</f>
        <v>0</v>
      </c>
      <c r="R239" s="126">
        <f t="array" ref="R239">IF(_xlfn.SWITCH(TRUE,COLUMN()-COLUMN($J$5)-$G239&lt;0,FALSE,MOD(COLUMN()-COLUMN($J$5)-$G239,$I239)=0,TRUE,FALSE),$J239*R$2,0)</f>
        <v>0</v>
      </c>
      <c r="S239" s="126">
        <f t="array" ref="S239">IF(_xlfn.SWITCH(TRUE,COLUMN()-COLUMN($J$5)-$G239&lt;0,FALSE,MOD(COLUMN()-COLUMN($J$5)-$G239,$I239)=0,TRUE,FALSE),$J239*S$2,0)</f>
        <v>0</v>
      </c>
      <c r="T239" s="126">
        <f t="array" ref="T239">IF(_xlfn.SWITCH(TRUE,COLUMN()-COLUMN($J$5)-$G239&lt;0,FALSE,MOD(COLUMN()-COLUMN($J$5)-$G239,$I239)=0,TRUE,FALSE),$J239*T$2,0)</f>
        <v>0</v>
      </c>
      <c r="U239" s="126">
        <f t="array" ref="U239">IF(_xlfn.SWITCH(TRUE,COLUMN()-COLUMN($J$5)-$G239&lt;0,FALSE,MOD(COLUMN()-COLUMN($J$5)-$G239,$I239)=0,TRUE,FALSE),$J239*U$2,0)</f>
        <v>0</v>
      </c>
      <c r="V239" s="126">
        <f t="array" ref="V239">IF(_xlfn.SWITCH(TRUE,COLUMN()-COLUMN($J$5)-$G239&lt;0,FALSE,MOD(COLUMN()-COLUMN($J$5)-$G239,$I239)=0,TRUE,FALSE),$J239*V$2,0)</f>
        <v>0</v>
      </c>
      <c r="W239" s="126">
        <f t="array" ref="W239">IF(_xlfn.SWITCH(TRUE,COLUMN()-COLUMN($J$5)-$G239&lt;0,FALSE,MOD(COLUMN()-COLUMN($J$5)-$G239,$I239)=0,TRUE,FALSE),$J239*W$2,0)</f>
        <v>0</v>
      </c>
      <c r="X239" s="126">
        <f t="array" ref="X239">IF(_xlfn.SWITCH(TRUE,COLUMN()-COLUMN($J$5)-$G239&lt;0,FALSE,MOD(COLUMN()-COLUMN($J$5)-$G239,$I239)=0,TRUE,FALSE),$J239*X$2,0)</f>
        <v>0</v>
      </c>
      <c r="Y239" s="126">
        <f t="array" ref="Y239">IF(_xlfn.SWITCH(TRUE,COLUMN()-COLUMN($J$5)-$G239&lt;0,FALSE,MOD(COLUMN()-COLUMN($J$5)-$G239,$I239)=0,TRUE,FALSE),$J239*Y$2,0)</f>
        <v>0</v>
      </c>
      <c r="Z239" s="126">
        <f t="array" ref="Z239">IF(_xlfn.SWITCH(TRUE,COLUMN()-COLUMN($J$5)-$G239&lt;0,FALSE,MOD(COLUMN()-COLUMN($J$5)-$G239,$I239)=0,TRUE,FALSE),$J239*Z$2,0)</f>
        <v>0</v>
      </c>
      <c r="AA239" s="126">
        <f t="array" ref="AA239">IF(_xlfn.SWITCH(TRUE,COLUMN()-COLUMN($J$5)-$G239&lt;0,FALSE,MOD(COLUMN()-COLUMN($J$5)-$G239,$I239)=0,TRUE,FALSE),$J239*AA$2,0)</f>
        <v>0</v>
      </c>
      <c r="AB239" s="126">
        <f t="array" ref="AB239">IF(_xlfn.SWITCH(TRUE,COLUMN()-COLUMN($J$5)-$G239&lt;0,FALSE,MOD(COLUMN()-COLUMN($J$5)-$G239,$I239)=0,TRUE,FALSE),$J239*AB$2,0)</f>
        <v>0</v>
      </c>
      <c r="AC239" s="126">
        <f t="array" ref="AC239">IF(_xlfn.SWITCH(TRUE,COLUMN()-COLUMN($J$5)-$G239&lt;0,FALSE,MOD(COLUMN()-COLUMN($J$5)-$G239,$I239)=0,TRUE,FALSE),$J239*AC$2,0)</f>
        <v>0</v>
      </c>
      <c r="AD239" s="126">
        <f t="array" ref="AD239">IF(_xlfn.SWITCH(TRUE,COLUMN()-COLUMN($J$5)-$G239&lt;0,FALSE,MOD(COLUMN()-COLUMN($J$5)-$G239,$I239)=0,TRUE,FALSE),$J239*AD$2,0)</f>
        <v>0</v>
      </c>
      <c r="AE239" s="127">
        <f t="shared" ref="AE239:AE253" si="24">SUM(K239:AD239)</f>
        <v>1415355.46629525</v>
      </c>
    </row>
    <row r="240" spans="1:31" s="128" customFormat="1" ht="27" customHeight="1" outlineLevel="2">
      <c r="A240" s="122" t="s">
        <v>909</v>
      </c>
      <c r="B240" s="141" t="s">
        <v>914</v>
      </c>
      <c r="C240" s="123"/>
      <c r="D240" s="123" t="s">
        <v>911</v>
      </c>
      <c r="E240" s="174"/>
      <c r="F240" s="172" t="s">
        <v>984</v>
      </c>
      <c r="G240" s="122">
        <f t="shared" si="23"/>
        <v>5</v>
      </c>
      <c r="H240" s="173">
        <v>2029</v>
      </c>
      <c r="I240" s="173">
        <v>25</v>
      </c>
      <c r="J240" s="415">
        <f>[1]Costs!P262</f>
        <v>1215000</v>
      </c>
      <c r="K240" s="419">
        <f t="array" ref="K240">IF(_xlfn.SWITCH(TRUE,COLUMN()-COLUMN($J$5)-$G240&lt;0,FALSE,MOD(COLUMN()-COLUMN($J$5)-$G240,$I240)=0,TRUE,FALSE),$J240*K$2,0)</f>
        <v>0</v>
      </c>
      <c r="L240" s="126">
        <f t="array" ref="L240">IF(_xlfn.SWITCH(TRUE,COLUMN()-COLUMN($J$5)-$G240&lt;0,FALSE,MOD(COLUMN()-COLUMN($J$5)-$G240,$I240)=0,TRUE,FALSE),$J240*L$2,0)</f>
        <v>0</v>
      </c>
      <c r="M240" s="126">
        <f t="array" ref="M240">IF(_xlfn.SWITCH(TRUE,COLUMN()-COLUMN($J$5)-$G240&lt;0,FALSE,MOD(COLUMN()-COLUMN($J$5)-$G240,$I240)=0,TRUE,FALSE),$J240*M$2,0)</f>
        <v>0</v>
      </c>
      <c r="N240" s="126">
        <f t="array" ref="N240">IF(_xlfn.SWITCH(TRUE,COLUMN()-COLUMN($J$5)-$G240&lt;0,FALSE,MOD(COLUMN()-COLUMN($J$5)-$G240,$I240)=0,TRUE,FALSE),$J240*N$2,0)</f>
        <v>0</v>
      </c>
      <c r="O240" s="126">
        <f t="array" ref="O240">IF(_xlfn.SWITCH(TRUE,COLUMN()-COLUMN($J$5)-$G240&lt;0,FALSE,MOD(COLUMN()-COLUMN($J$5)-$G240,$I240)=0,TRUE,FALSE),$J240*O$2,0)</f>
        <v>1415355.46629525</v>
      </c>
      <c r="P240" s="126">
        <f t="array" ref="P240">IF(_xlfn.SWITCH(TRUE,COLUMN()-COLUMN($J$5)-$G240&lt;0,FALSE,MOD(COLUMN()-COLUMN($J$5)-$G240,$I240)=0,TRUE,FALSE),$J240*P$2,0)</f>
        <v>0</v>
      </c>
      <c r="Q240" s="126">
        <f t="array" ref="Q240">IF(_xlfn.SWITCH(TRUE,COLUMN()-COLUMN($J$5)-$G240&lt;0,FALSE,MOD(COLUMN()-COLUMN($J$5)-$G240,$I240)=0,TRUE,FALSE),$J240*Q$2,0)</f>
        <v>0</v>
      </c>
      <c r="R240" s="126">
        <f t="array" ref="R240">IF(_xlfn.SWITCH(TRUE,COLUMN()-COLUMN($J$5)-$G240&lt;0,FALSE,MOD(COLUMN()-COLUMN($J$5)-$G240,$I240)=0,TRUE,FALSE),$J240*R$2,0)</f>
        <v>0</v>
      </c>
      <c r="S240" s="126">
        <f t="array" ref="S240">IF(_xlfn.SWITCH(TRUE,COLUMN()-COLUMN($J$5)-$G240&lt;0,FALSE,MOD(COLUMN()-COLUMN($J$5)-$G240,$I240)=0,TRUE,FALSE),$J240*S$2,0)</f>
        <v>0</v>
      </c>
      <c r="T240" s="126">
        <f t="array" ref="T240">IF(_xlfn.SWITCH(TRUE,COLUMN()-COLUMN($J$5)-$G240&lt;0,FALSE,MOD(COLUMN()-COLUMN($J$5)-$G240,$I240)=0,TRUE,FALSE),$J240*T$2,0)</f>
        <v>0</v>
      </c>
      <c r="U240" s="126">
        <f t="array" ref="U240">IF(_xlfn.SWITCH(TRUE,COLUMN()-COLUMN($J$5)-$G240&lt;0,FALSE,MOD(COLUMN()-COLUMN($J$5)-$G240,$I240)=0,TRUE,FALSE),$J240*U$2,0)</f>
        <v>0</v>
      </c>
      <c r="V240" s="126">
        <f t="array" ref="V240">IF(_xlfn.SWITCH(TRUE,COLUMN()-COLUMN($J$5)-$G240&lt;0,FALSE,MOD(COLUMN()-COLUMN($J$5)-$G240,$I240)=0,TRUE,FALSE),$J240*V$2,0)</f>
        <v>0</v>
      </c>
      <c r="W240" s="126">
        <f t="array" ref="W240">IF(_xlfn.SWITCH(TRUE,COLUMN()-COLUMN($J$5)-$G240&lt;0,FALSE,MOD(COLUMN()-COLUMN($J$5)-$G240,$I240)=0,TRUE,FALSE),$J240*W$2,0)</f>
        <v>0</v>
      </c>
      <c r="X240" s="126">
        <f t="array" ref="X240">IF(_xlfn.SWITCH(TRUE,COLUMN()-COLUMN($J$5)-$G240&lt;0,FALSE,MOD(COLUMN()-COLUMN($J$5)-$G240,$I240)=0,TRUE,FALSE),$J240*X$2,0)</f>
        <v>0</v>
      </c>
      <c r="Y240" s="126">
        <f t="array" ref="Y240">IF(_xlfn.SWITCH(TRUE,COLUMN()-COLUMN($J$5)-$G240&lt;0,FALSE,MOD(COLUMN()-COLUMN($J$5)-$G240,$I240)=0,TRUE,FALSE),$J240*Y$2,0)</f>
        <v>0</v>
      </c>
      <c r="Z240" s="126">
        <f t="array" ref="Z240">IF(_xlfn.SWITCH(TRUE,COLUMN()-COLUMN($J$5)-$G240&lt;0,FALSE,MOD(COLUMN()-COLUMN($J$5)-$G240,$I240)=0,TRUE,FALSE),$J240*Z$2,0)</f>
        <v>0</v>
      </c>
      <c r="AA240" s="126">
        <f t="array" ref="AA240">IF(_xlfn.SWITCH(TRUE,COLUMN()-COLUMN($J$5)-$G240&lt;0,FALSE,MOD(COLUMN()-COLUMN($J$5)-$G240,$I240)=0,TRUE,FALSE),$J240*AA$2,0)</f>
        <v>0</v>
      </c>
      <c r="AB240" s="126">
        <f t="array" ref="AB240">IF(_xlfn.SWITCH(TRUE,COLUMN()-COLUMN($J$5)-$G240&lt;0,FALSE,MOD(COLUMN()-COLUMN($J$5)-$G240,$I240)=0,TRUE,FALSE),$J240*AB$2,0)</f>
        <v>0</v>
      </c>
      <c r="AC240" s="126">
        <f t="array" ref="AC240">IF(_xlfn.SWITCH(TRUE,COLUMN()-COLUMN($J$5)-$G240&lt;0,FALSE,MOD(COLUMN()-COLUMN($J$5)-$G240,$I240)=0,TRUE,FALSE),$J240*AC$2,0)</f>
        <v>0</v>
      </c>
      <c r="AD240" s="126">
        <f t="array" ref="AD240">IF(_xlfn.SWITCH(TRUE,COLUMN()-COLUMN($J$5)-$G240&lt;0,FALSE,MOD(COLUMN()-COLUMN($J$5)-$G240,$I240)=0,TRUE,FALSE),$J240*AD$2,0)</f>
        <v>0</v>
      </c>
      <c r="AE240" s="127">
        <f t="shared" si="24"/>
        <v>1415355.46629525</v>
      </c>
    </row>
    <row r="241" spans="1:31" s="128" customFormat="1" ht="30" outlineLevel="2">
      <c r="A241" s="122" t="s">
        <v>909</v>
      </c>
      <c r="B241" s="141" t="s">
        <v>915</v>
      </c>
      <c r="C241" s="123"/>
      <c r="D241" s="123" t="s">
        <v>916</v>
      </c>
      <c r="E241" s="174"/>
      <c r="F241" s="172" t="s">
        <v>983</v>
      </c>
      <c r="G241" s="122">
        <f t="shared" si="23"/>
        <v>1</v>
      </c>
      <c r="H241" s="173">
        <v>2025</v>
      </c>
      <c r="I241" s="173">
        <v>25</v>
      </c>
      <c r="J241" s="415">
        <f>[1]Costs!P263</f>
        <v>3375</v>
      </c>
      <c r="K241" s="419">
        <f t="array" ref="K241">IF(_xlfn.SWITCH(TRUE,COLUMN()-COLUMN($J$5)-$G241&lt;0,FALSE,MOD(COLUMN()-COLUMN($J$5)-$G241,$I241)=0,TRUE,FALSE),$J241*K$2,0)</f>
        <v>3493.1249999999995</v>
      </c>
      <c r="L241" s="126">
        <f t="array" ref="L241">IF(_xlfn.SWITCH(TRUE,COLUMN()-COLUMN($J$5)-$G241&lt;0,FALSE,MOD(COLUMN()-COLUMN($J$5)-$G241,$I241)=0,TRUE,FALSE),$J241*L$2,0)</f>
        <v>0</v>
      </c>
      <c r="M241" s="126">
        <f t="array" ref="M241">IF(_xlfn.SWITCH(TRUE,COLUMN()-COLUMN($J$5)-$G241&lt;0,FALSE,MOD(COLUMN()-COLUMN($J$5)-$G241,$I241)=0,TRUE,FALSE),$J241*M$2,0)</f>
        <v>0</v>
      </c>
      <c r="N241" s="126">
        <f t="array" ref="N241">IF(_xlfn.SWITCH(TRUE,COLUMN()-COLUMN($J$5)-$G241&lt;0,FALSE,MOD(COLUMN()-COLUMN($J$5)-$G241,$I241)=0,TRUE,FALSE),$J241*N$2,0)</f>
        <v>0</v>
      </c>
      <c r="O241" s="126">
        <f t="array" ref="O241">IF(_xlfn.SWITCH(TRUE,COLUMN()-COLUMN($J$5)-$G241&lt;0,FALSE,MOD(COLUMN()-COLUMN($J$5)-$G241,$I241)=0,TRUE,FALSE),$J241*O$2,0)</f>
        <v>0</v>
      </c>
      <c r="P241" s="126">
        <f t="array" ref="P241">IF(_xlfn.SWITCH(TRUE,COLUMN()-COLUMN($J$5)-$G241&lt;0,FALSE,MOD(COLUMN()-COLUMN($J$5)-$G241,$I241)=0,TRUE,FALSE),$J241*P$2,0)</f>
        <v>0</v>
      </c>
      <c r="Q241" s="126">
        <f t="array" ref="Q241">IF(_xlfn.SWITCH(TRUE,COLUMN()-COLUMN($J$5)-$G241&lt;0,FALSE,MOD(COLUMN()-COLUMN($J$5)-$G241,$I241)=0,TRUE,FALSE),$J241*Q$2,0)</f>
        <v>0</v>
      </c>
      <c r="R241" s="126">
        <f t="array" ref="R241">IF(_xlfn.SWITCH(TRUE,COLUMN()-COLUMN($J$5)-$G241&lt;0,FALSE,MOD(COLUMN()-COLUMN($J$5)-$G241,$I241)=0,TRUE,FALSE),$J241*R$2,0)</f>
        <v>0</v>
      </c>
      <c r="S241" s="126">
        <f t="array" ref="S241">IF(_xlfn.SWITCH(TRUE,COLUMN()-COLUMN($J$5)-$G241&lt;0,FALSE,MOD(COLUMN()-COLUMN($J$5)-$G241,$I241)=0,TRUE,FALSE),$J241*S$2,0)</f>
        <v>0</v>
      </c>
      <c r="T241" s="126">
        <f t="array" ref="T241">IF(_xlfn.SWITCH(TRUE,COLUMN()-COLUMN($J$5)-$G241&lt;0,FALSE,MOD(COLUMN()-COLUMN($J$5)-$G241,$I241)=0,TRUE,FALSE),$J241*T$2,0)</f>
        <v>0</v>
      </c>
      <c r="U241" s="126">
        <f t="array" ref="U241">IF(_xlfn.SWITCH(TRUE,COLUMN()-COLUMN($J$5)-$G241&lt;0,FALSE,MOD(COLUMN()-COLUMN($J$5)-$G241,$I241)=0,TRUE,FALSE),$J241*U$2,0)</f>
        <v>0</v>
      </c>
      <c r="V241" s="126">
        <f t="array" ref="V241">IF(_xlfn.SWITCH(TRUE,COLUMN()-COLUMN($J$5)-$G241&lt;0,FALSE,MOD(COLUMN()-COLUMN($J$5)-$G241,$I241)=0,TRUE,FALSE),$J241*V$2,0)</f>
        <v>0</v>
      </c>
      <c r="W241" s="126">
        <f t="array" ref="W241">IF(_xlfn.SWITCH(TRUE,COLUMN()-COLUMN($J$5)-$G241&lt;0,FALSE,MOD(COLUMN()-COLUMN($J$5)-$G241,$I241)=0,TRUE,FALSE),$J241*W$2,0)</f>
        <v>0</v>
      </c>
      <c r="X241" s="126">
        <f t="array" ref="X241">IF(_xlfn.SWITCH(TRUE,COLUMN()-COLUMN($J$5)-$G241&lt;0,FALSE,MOD(COLUMN()-COLUMN($J$5)-$G241,$I241)=0,TRUE,FALSE),$J241*X$2,0)</f>
        <v>0</v>
      </c>
      <c r="Y241" s="126">
        <f t="array" ref="Y241">IF(_xlfn.SWITCH(TRUE,COLUMN()-COLUMN($J$5)-$G241&lt;0,FALSE,MOD(COLUMN()-COLUMN($J$5)-$G241,$I241)=0,TRUE,FALSE),$J241*Y$2,0)</f>
        <v>0</v>
      </c>
      <c r="Z241" s="126">
        <f t="array" ref="Z241">IF(_xlfn.SWITCH(TRUE,COLUMN()-COLUMN($J$5)-$G241&lt;0,FALSE,MOD(COLUMN()-COLUMN($J$5)-$G241,$I241)=0,TRUE,FALSE),$J241*Z$2,0)</f>
        <v>0</v>
      </c>
      <c r="AA241" s="126">
        <f t="array" ref="AA241">IF(_xlfn.SWITCH(TRUE,COLUMN()-COLUMN($J$5)-$G241&lt;0,FALSE,MOD(COLUMN()-COLUMN($J$5)-$G241,$I241)=0,TRUE,FALSE),$J241*AA$2,0)</f>
        <v>0</v>
      </c>
      <c r="AB241" s="126">
        <f t="array" ref="AB241">IF(_xlfn.SWITCH(TRUE,COLUMN()-COLUMN($J$5)-$G241&lt;0,FALSE,MOD(COLUMN()-COLUMN($J$5)-$G241,$I241)=0,TRUE,FALSE),$J241*AB$2,0)</f>
        <v>0</v>
      </c>
      <c r="AC241" s="126">
        <f t="array" ref="AC241">IF(_xlfn.SWITCH(TRUE,COLUMN()-COLUMN($J$5)-$G241&lt;0,FALSE,MOD(COLUMN()-COLUMN($J$5)-$G241,$I241)=0,TRUE,FALSE),$J241*AC$2,0)</f>
        <v>0</v>
      </c>
      <c r="AD241" s="126">
        <f t="array" ref="AD241">IF(_xlfn.SWITCH(TRUE,COLUMN()-COLUMN($J$5)-$G241&lt;0,FALSE,MOD(COLUMN()-COLUMN($J$5)-$G241,$I241)=0,TRUE,FALSE),$J241*AD$2,0)</f>
        <v>0</v>
      </c>
      <c r="AE241" s="127">
        <f t="shared" si="24"/>
        <v>3493.1249999999995</v>
      </c>
    </row>
    <row r="242" spans="1:31" s="128" customFormat="1" ht="30" outlineLevel="2">
      <c r="A242" s="122" t="s">
        <v>909</v>
      </c>
      <c r="B242" s="141" t="s">
        <v>917</v>
      </c>
      <c r="C242" s="123"/>
      <c r="D242" s="123" t="s">
        <v>916</v>
      </c>
      <c r="E242" s="174"/>
      <c r="F242" s="172" t="s">
        <v>983</v>
      </c>
      <c r="G242" s="122">
        <f t="shared" si="23"/>
        <v>1</v>
      </c>
      <c r="H242" s="173">
        <v>2025</v>
      </c>
      <c r="I242" s="173">
        <v>25</v>
      </c>
      <c r="J242" s="415">
        <f>[1]Costs!P264</f>
        <v>3375</v>
      </c>
      <c r="K242" s="419">
        <f t="array" ref="K242">IF(_xlfn.SWITCH(TRUE,COLUMN()-COLUMN($J$5)-$G242&lt;0,FALSE,MOD(COLUMN()-COLUMN($J$5)-$G242,$I242)=0,TRUE,FALSE),$J242*K$2,0)</f>
        <v>3493.1249999999995</v>
      </c>
      <c r="L242" s="126">
        <f t="array" ref="L242">IF(_xlfn.SWITCH(TRUE,COLUMN()-COLUMN($J$5)-$G242&lt;0,FALSE,MOD(COLUMN()-COLUMN($J$5)-$G242,$I242)=0,TRUE,FALSE),$J242*L$2,0)</f>
        <v>0</v>
      </c>
      <c r="M242" s="126">
        <f t="array" ref="M242">IF(_xlfn.SWITCH(TRUE,COLUMN()-COLUMN($J$5)-$G242&lt;0,FALSE,MOD(COLUMN()-COLUMN($J$5)-$G242,$I242)=0,TRUE,FALSE),$J242*M$2,0)</f>
        <v>0</v>
      </c>
      <c r="N242" s="126">
        <f t="array" ref="N242">IF(_xlfn.SWITCH(TRUE,COLUMN()-COLUMN($J$5)-$G242&lt;0,FALSE,MOD(COLUMN()-COLUMN($J$5)-$G242,$I242)=0,TRUE,FALSE),$J242*N$2,0)</f>
        <v>0</v>
      </c>
      <c r="O242" s="126">
        <f t="array" ref="O242">IF(_xlfn.SWITCH(TRUE,COLUMN()-COLUMN($J$5)-$G242&lt;0,FALSE,MOD(COLUMN()-COLUMN($J$5)-$G242,$I242)=0,TRUE,FALSE),$J242*O$2,0)</f>
        <v>0</v>
      </c>
      <c r="P242" s="126">
        <f t="array" ref="P242">IF(_xlfn.SWITCH(TRUE,COLUMN()-COLUMN($J$5)-$G242&lt;0,FALSE,MOD(COLUMN()-COLUMN($J$5)-$G242,$I242)=0,TRUE,FALSE),$J242*P$2,0)</f>
        <v>0</v>
      </c>
      <c r="Q242" s="126">
        <f t="array" ref="Q242">IF(_xlfn.SWITCH(TRUE,COLUMN()-COLUMN($J$5)-$G242&lt;0,FALSE,MOD(COLUMN()-COLUMN($J$5)-$G242,$I242)=0,TRUE,FALSE),$J242*Q$2,0)</f>
        <v>0</v>
      </c>
      <c r="R242" s="126">
        <f t="array" ref="R242">IF(_xlfn.SWITCH(TRUE,COLUMN()-COLUMN($J$5)-$G242&lt;0,FALSE,MOD(COLUMN()-COLUMN($J$5)-$G242,$I242)=0,TRUE,FALSE),$J242*R$2,0)</f>
        <v>0</v>
      </c>
      <c r="S242" s="126">
        <f t="array" ref="S242">IF(_xlfn.SWITCH(TRUE,COLUMN()-COLUMN($J$5)-$G242&lt;0,FALSE,MOD(COLUMN()-COLUMN($J$5)-$G242,$I242)=0,TRUE,FALSE),$J242*S$2,0)</f>
        <v>0</v>
      </c>
      <c r="T242" s="126">
        <f t="array" ref="T242">IF(_xlfn.SWITCH(TRUE,COLUMN()-COLUMN($J$5)-$G242&lt;0,FALSE,MOD(COLUMN()-COLUMN($J$5)-$G242,$I242)=0,TRUE,FALSE),$J242*T$2,0)</f>
        <v>0</v>
      </c>
      <c r="U242" s="126">
        <f t="array" ref="U242">IF(_xlfn.SWITCH(TRUE,COLUMN()-COLUMN($J$5)-$G242&lt;0,FALSE,MOD(COLUMN()-COLUMN($J$5)-$G242,$I242)=0,TRUE,FALSE),$J242*U$2,0)</f>
        <v>0</v>
      </c>
      <c r="V242" s="126">
        <f t="array" ref="V242">IF(_xlfn.SWITCH(TRUE,COLUMN()-COLUMN($J$5)-$G242&lt;0,FALSE,MOD(COLUMN()-COLUMN($J$5)-$G242,$I242)=0,TRUE,FALSE),$J242*V$2,0)</f>
        <v>0</v>
      </c>
      <c r="W242" s="126">
        <f t="array" ref="W242">IF(_xlfn.SWITCH(TRUE,COLUMN()-COLUMN($J$5)-$G242&lt;0,FALSE,MOD(COLUMN()-COLUMN($J$5)-$G242,$I242)=0,TRUE,FALSE),$J242*W$2,0)</f>
        <v>0</v>
      </c>
      <c r="X242" s="126">
        <f t="array" ref="X242">IF(_xlfn.SWITCH(TRUE,COLUMN()-COLUMN($J$5)-$G242&lt;0,FALSE,MOD(COLUMN()-COLUMN($J$5)-$G242,$I242)=0,TRUE,FALSE),$J242*X$2,0)</f>
        <v>0</v>
      </c>
      <c r="Y242" s="126">
        <f t="array" ref="Y242">IF(_xlfn.SWITCH(TRUE,COLUMN()-COLUMN($J$5)-$G242&lt;0,FALSE,MOD(COLUMN()-COLUMN($J$5)-$G242,$I242)=0,TRUE,FALSE),$J242*Y$2,0)</f>
        <v>0</v>
      </c>
      <c r="Z242" s="126">
        <f t="array" ref="Z242">IF(_xlfn.SWITCH(TRUE,COLUMN()-COLUMN($J$5)-$G242&lt;0,FALSE,MOD(COLUMN()-COLUMN($J$5)-$G242,$I242)=0,TRUE,FALSE),$J242*Z$2,0)</f>
        <v>0</v>
      </c>
      <c r="AA242" s="126">
        <f t="array" ref="AA242">IF(_xlfn.SWITCH(TRUE,COLUMN()-COLUMN($J$5)-$G242&lt;0,FALSE,MOD(COLUMN()-COLUMN($J$5)-$G242,$I242)=0,TRUE,FALSE),$J242*AA$2,0)</f>
        <v>0</v>
      </c>
      <c r="AB242" s="126">
        <f t="array" ref="AB242">IF(_xlfn.SWITCH(TRUE,COLUMN()-COLUMN($J$5)-$G242&lt;0,FALSE,MOD(COLUMN()-COLUMN($J$5)-$G242,$I242)=0,TRUE,FALSE),$J242*AB$2,0)</f>
        <v>0</v>
      </c>
      <c r="AC242" s="126">
        <f t="array" ref="AC242">IF(_xlfn.SWITCH(TRUE,COLUMN()-COLUMN($J$5)-$G242&lt;0,FALSE,MOD(COLUMN()-COLUMN($J$5)-$G242,$I242)=0,TRUE,FALSE),$J242*AC$2,0)</f>
        <v>0</v>
      </c>
      <c r="AD242" s="126">
        <f t="array" ref="AD242">IF(_xlfn.SWITCH(TRUE,COLUMN()-COLUMN($J$5)-$G242&lt;0,FALSE,MOD(COLUMN()-COLUMN($J$5)-$G242,$I242)=0,TRUE,FALSE),$J242*AD$2,0)</f>
        <v>0</v>
      </c>
      <c r="AE242" s="127">
        <f t="shared" si="24"/>
        <v>3493.1249999999995</v>
      </c>
    </row>
    <row r="243" spans="1:31" s="128" customFormat="1" ht="30" outlineLevel="2">
      <c r="A243" s="122" t="s">
        <v>909</v>
      </c>
      <c r="B243" s="141" t="s">
        <v>918</v>
      </c>
      <c r="C243" s="123"/>
      <c r="D243" s="123" t="s">
        <v>916</v>
      </c>
      <c r="E243" s="174"/>
      <c r="F243" s="172" t="s">
        <v>983</v>
      </c>
      <c r="G243" s="122">
        <f t="shared" si="23"/>
        <v>1</v>
      </c>
      <c r="H243" s="173">
        <v>2025</v>
      </c>
      <c r="I243" s="173">
        <v>25</v>
      </c>
      <c r="J243" s="415">
        <f>[1]Costs!P265</f>
        <v>3375</v>
      </c>
      <c r="K243" s="419">
        <f t="array" ref="K243">IF(_xlfn.SWITCH(TRUE,COLUMN()-COLUMN($J$5)-$G243&lt;0,FALSE,MOD(COLUMN()-COLUMN($J$5)-$G243,$I243)=0,TRUE,FALSE),$J243*K$2,0)</f>
        <v>3493.1249999999995</v>
      </c>
      <c r="L243" s="126">
        <f t="array" ref="L243">IF(_xlfn.SWITCH(TRUE,COLUMN()-COLUMN($J$5)-$G243&lt;0,FALSE,MOD(COLUMN()-COLUMN($J$5)-$G243,$I243)=0,TRUE,FALSE),$J243*L$2,0)</f>
        <v>0</v>
      </c>
      <c r="M243" s="126">
        <f t="array" ref="M243">IF(_xlfn.SWITCH(TRUE,COLUMN()-COLUMN($J$5)-$G243&lt;0,FALSE,MOD(COLUMN()-COLUMN($J$5)-$G243,$I243)=0,TRUE,FALSE),$J243*M$2,0)</f>
        <v>0</v>
      </c>
      <c r="N243" s="126">
        <f t="array" ref="N243">IF(_xlfn.SWITCH(TRUE,COLUMN()-COLUMN($J$5)-$G243&lt;0,FALSE,MOD(COLUMN()-COLUMN($J$5)-$G243,$I243)=0,TRUE,FALSE),$J243*N$2,0)</f>
        <v>0</v>
      </c>
      <c r="O243" s="126">
        <f t="array" ref="O243">IF(_xlfn.SWITCH(TRUE,COLUMN()-COLUMN($J$5)-$G243&lt;0,FALSE,MOD(COLUMN()-COLUMN($J$5)-$G243,$I243)=0,TRUE,FALSE),$J243*O$2,0)</f>
        <v>0</v>
      </c>
      <c r="P243" s="126">
        <f t="array" ref="P243">IF(_xlfn.SWITCH(TRUE,COLUMN()-COLUMN($J$5)-$G243&lt;0,FALSE,MOD(COLUMN()-COLUMN($J$5)-$G243,$I243)=0,TRUE,FALSE),$J243*P$2,0)</f>
        <v>0</v>
      </c>
      <c r="Q243" s="126">
        <f t="array" ref="Q243">IF(_xlfn.SWITCH(TRUE,COLUMN()-COLUMN($J$5)-$G243&lt;0,FALSE,MOD(COLUMN()-COLUMN($J$5)-$G243,$I243)=0,TRUE,FALSE),$J243*Q$2,0)</f>
        <v>0</v>
      </c>
      <c r="R243" s="126">
        <f t="array" ref="R243">IF(_xlfn.SWITCH(TRUE,COLUMN()-COLUMN($J$5)-$G243&lt;0,FALSE,MOD(COLUMN()-COLUMN($J$5)-$G243,$I243)=0,TRUE,FALSE),$J243*R$2,0)</f>
        <v>0</v>
      </c>
      <c r="S243" s="126">
        <f t="array" ref="S243">IF(_xlfn.SWITCH(TRUE,COLUMN()-COLUMN($J$5)-$G243&lt;0,FALSE,MOD(COLUMN()-COLUMN($J$5)-$G243,$I243)=0,TRUE,FALSE),$J243*S$2,0)</f>
        <v>0</v>
      </c>
      <c r="T243" s="126">
        <f t="array" ref="T243">IF(_xlfn.SWITCH(TRUE,COLUMN()-COLUMN($J$5)-$G243&lt;0,FALSE,MOD(COLUMN()-COLUMN($J$5)-$G243,$I243)=0,TRUE,FALSE),$J243*T$2,0)</f>
        <v>0</v>
      </c>
      <c r="U243" s="126">
        <f t="array" ref="U243">IF(_xlfn.SWITCH(TRUE,COLUMN()-COLUMN($J$5)-$G243&lt;0,FALSE,MOD(COLUMN()-COLUMN($J$5)-$G243,$I243)=0,TRUE,FALSE),$J243*U$2,0)</f>
        <v>0</v>
      </c>
      <c r="V243" s="126">
        <f t="array" ref="V243">IF(_xlfn.SWITCH(TRUE,COLUMN()-COLUMN($J$5)-$G243&lt;0,FALSE,MOD(COLUMN()-COLUMN($J$5)-$G243,$I243)=0,TRUE,FALSE),$J243*V$2,0)</f>
        <v>0</v>
      </c>
      <c r="W243" s="126">
        <f t="array" ref="W243">IF(_xlfn.SWITCH(TRUE,COLUMN()-COLUMN($J$5)-$G243&lt;0,FALSE,MOD(COLUMN()-COLUMN($J$5)-$G243,$I243)=0,TRUE,FALSE),$J243*W$2,0)</f>
        <v>0</v>
      </c>
      <c r="X243" s="126">
        <f t="array" ref="X243">IF(_xlfn.SWITCH(TRUE,COLUMN()-COLUMN($J$5)-$G243&lt;0,FALSE,MOD(COLUMN()-COLUMN($J$5)-$G243,$I243)=0,TRUE,FALSE),$J243*X$2,0)</f>
        <v>0</v>
      </c>
      <c r="Y243" s="126">
        <f t="array" ref="Y243">IF(_xlfn.SWITCH(TRUE,COLUMN()-COLUMN($J$5)-$G243&lt;0,FALSE,MOD(COLUMN()-COLUMN($J$5)-$G243,$I243)=0,TRUE,FALSE),$J243*Y$2,0)</f>
        <v>0</v>
      </c>
      <c r="Z243" s="126">
        <f t="array" ref="Z243">IF(_xlfn.SWITCH(TRUE,COLUMN()-COLUMN($J$5)-$G243&lt;0,FALSE,MOD(COLUMN()-COLUMN($J$5)-$G243,$I243)=0,TRUE,FALSE),$J243*Z$2,0)</f>
        <v>0</v>
      </c>
      <c r="AA243" s="126">
        <f t="array" ref="AA243">IF(_xlfn.SWITCH(TRUE,COLUMN()-COLUMN($J$5)-$G243&lt;0,FALSE,MOD(COLUMN()-COLUMN($J$5)-$G243,$I243)=0,TRUE,FALSE),$J243*AA$2,0)</f>
        <v>0</v>
      </c>
      <c r="AB243" s="126">
        <f t="array" ref="AB243">IF(_xlfn.SWITCH(TRUE,COLUMN()-COLUMN($J$5)-$G243&lt;0,FALSE,MOD(COLUMN()-COLUMN($J$5)-$G243,$I243)=0,TRUE,FALSE),$J243*AB$2,0)</f>
        <v>0</v>
      </c>
      <c r="AC243" s="126">
        <f t="array" ref="AC243">IF(_xlfn.SWITCH(TRUE,COLUMN()-COLUMN($J$5)-$G243&lt;0,FALSE,MOD(COLUMN()-COLUMN($J$5)-$G243,$I243)=0,TRUE,FALSE),$J243*AC$2,0)</f>
        <v>0</v>
      </c>
      <c r="AD243" s="126">
        <f t="array" ref="AD243">IF(_xlfn.SWITCH(TRUE,COLUMN()-COLUMN($J$5)-$G243&lt;0,FALSE,MOD(COLUMN()-COLUMN($J$5)-$G243,$I243)=0,TRUE,FALSE),$J243*AD$2,0)</f>
        <v>0</v>
      </c>
      <c r="AE243" s="127">
        <f t="shared" si="24"/>
        <v>3493.1249999999995</v>
      </c>
    </row>
    <row r="244" spans="1:31" s="128" customFormat="1" ht="30" outlineLevel="2">
      <c r="A244" s="122" t="s">
        <v>909</v>
      </c>
      <c r="B244" s="141" t="s">
        <v>919</v>
      </c>
      <c r="C244" s="123"/>
      <c r="D244" s="123" t="s">
        <v>916</v>
      </c>
      <c r="E244" s="174"/>
      <c r="F244" s="172" t="s">
        <v>983</v>
      </c>
      <c r="G244" s="122">
        <f t="shared" si="23"/>
        <v>1</v>
      </c>
      <c r="H244" s="173">
        <v>2025</v>
      </c>
      <c r="I244" s="173">
        <v>25</v>
      </c>
      <c r="J244" s="415">
        <f>[1]Costs!P266</f>
        <v>3375</v>
      </c>
      <c r="K244" s="419">
        <f t="array" ref="K244">IF(_xlfn.SWITCH(TRUE,COLUMN()-COLUMN($J$5)-$G244&lt;0,FALSE,MOD(COLUMN()-COLUMN($J$5)-$G244,$I244)=0,TRUE,FALSE),$J244*K$2,0)</f>
        <v>3493.1249999999995</v>
      </c>
      <c r="L244" s="126">
        <f t="array" ref="L244">IF(_xlfn.SWITCH(TRUE,COLUMN()-COLUMN($J$5)-$G244&lt;0,FALSE,MOD(COLUMN()-COLUMN($J$5)-$G244,$I244)=0,TRUE,FALSE),$J244*L$2,0)</f>
        <v>0</v>
      </c>
      <c r="M244" s="126">
        <f t="array" ref="M244">IF(_xlfn.SWITCH(TRUE,COLUMN()-COLUMN($J$5)-$G244&lt;0,FALSE,MOD(COLUMN()-COLUMN($J$5)-$G244,$I244)=0,TRUE,FALSE),$J244*M$2,0)</f>
        <v>0</v>
      </c>
      <c r="N244" s="126">
        <f t="array" ref="N244">IF(_xlfn.SWITCH(TRUE,COLUMN()-COLUMN($J$5)-$G244&lt;0,FALSE,MOD(COLUMN()-COLUMN($J$5)-$G244,$I244)=0,TRUE,FALSE),$J244*N$2,0)</f>
        <v>0</v>
      </c>
      <c r="O244" s="126">
        <f t="array" ref="O244">IF(_xlfn.SWITCH(TRUE,COLUMN()-COLUMN($J$5)-$G244&lt;0,FALSE,MOD(COLUMN()-COLUMN($J$5)-$G244,$I244)=0,TRUE,FALSE),$J244*O$2,0)</f>
        <v>0</v>
      </c>
      <c r="P244" s="126">
        <f t="array" ref="P244">IF(_xlfn.SWITCH(TRUE,COLUMN()-COLUMN($J$5)-$G244&lt;0,FALSE,MOD(COLUMN()-COLUMN($J$5)-$G244,$I244)=0,TRUE,FALSE),$J244*P$2,0)</f>
        <v>0</v>
      </c>
      <c r="Q244" s="126">
        <f t="array" ref="Q244">IF(_xlfn.SWITCH(TRUE,COLUMN()-COLUMN($J$5)-$G244&lt;0,FALSE,MOD(COLUMN()-COLUMN($J$5)-$G244,$I244)=0,TRUE,FALSE),$J244*Q$2,0)</f>
        <v>0</v>
      </c>
      <c r="R244" s="126">
        <f t="array" ref="R244">IF(_xlfn.SWITCH(TRUE,COLUMN()-COLUMN($J$5)-$G244&lt;0,FALSE,MOD(COLUMN()-COLUMN($J$5)-$G244,$I244)=0,TRUE,FALSE),$J244*R$2,0)</f>
        <v>0</v>
      </c>
      <c r="S244" s="126">
        <f t="array" ref="S244">IF(_xlfn.SWITCH(TRUE,COLUMN()-COLUMN($J$5)-$G244&lt;0,FALSE,MOD(COLUMN()-COLUMN($J$5)-$G244,$I244)=0,TRUE,FALSE),$J244*S$2,0)</f>
        <v>0</v>
      </c>
      <c r="T244" s="126">
        <f t="array" ref="T244">IF(_xlfn.SWITCH(TRUE,COLUMN()-COLUMN($J$5)-$G244&lt;0,FALSE,MOD(COLUMN()-COLUMN($J$5)-$G244,$I244)=0,TRUE,FALSE),$J244*T$2,0)</f>
        <v>0</v>
      </c>
      <c r="U244" s="126">
        <f t="array" ref="U244">IF(_xlfn.SWITCH(TRUE,COLUMN()-COLUMN($J$5)-$G244&lt;0,FALSE,MOD(COLUMN()-COLUMN($J$5)-$G244,$I244)=0,TRUE,FALSE),$J244*U$2,0)</f>
        <v>0</v>
      </c>
      <c r="V244" s="126">
        <f t="array" ref="V244">IF(_xlfn.SWITCH(TRUE,COLUMN()-COLUMN($J$5)-$G244&lt;0,FALSE,MOD(COLUMN()-COLUMN($J$5)-$G244,$I244)=0,TRUE,FALSE),$J244*V$2,0)</f>
        <v>0</v>
      </c>
      <c r="W244" s="126">
        <f t="array" ref="W244">IF(_xlfn.SWITCH(TRUE,COLUMN()-COLUMN($J$5)-$G244&lt;0,FALSE,MOD(COLUMN()-COLUMN($J$5)-$G244,$I244)=0,TRUE,FALSE),$J244*W$2,0)</f>
        <v>0</v>
      </c>
      <c r="X244" s="126">
        <f t="array" ref="X244">IF(_xlfn.SWITCH(TRUE,COLUMN()-COLUMN($J$5)-$G244&lt;0,FALSE,MOD(COLUMN()-COLUMN($J$5)-$G244,$I244)=0,TRUE,FALSE),$J244*X$2,0)</f>
        <v>0</v>
      </c>
      <c r="Y244" s="126">
        <f t="array" ref="Y244">IF(_xlfn.SWITCH(TRUE,COLUMN()-COLUMN($J$5)-$G244&lt;0,FALSE,MOD(COLUMN()-COLUMN($J$5)-$G244,$I244)=0,TRUE,FALSE),$J244*Y$2,0)</f>
        <v>0</v>
      </c>
      <c r="Z244" s="126">
        <f t="array" ref="Z244">IF(_xlfn.SWITCH(TRUE,COLUMN()-COLUMN($J$5)-$G244&lt;0,FALSE,MOD(COLUMN()-COLUMN($J$5)-$G244,$I244)=0,TRUE,FALSE),$J244*Z$2,0)</f>
        <v>0</v>
      </c>
      <c r="AA244" s="126">
        <f t="array" ref="AA244">IF(_xlfn.SWITCH(TRUE,COLUMN()-COLUMN($J$5)-$G244&lt;0,FALSE,MOD(COLUMN()-COLUMN($J$5)-$G244,$I244)=0,TRUE,FALSE),$J244*AA$2,0)</f>
        <v>0</v>
      </c>
      <c r="AB244" s="126">
        <f t="array" ref="AB244">IF(_xlfn.SWITCH(TRUE,COLUMN()-COLUMN($J$5)-$G244&lt;0,FALSE,MOD(COLUMN()-COLUMN($J$5)-$G244,$I244)=0,TRUE,FALSE),$J244*AB$2,0)</f>
        <v>0</v>
      </c>
      <c r="AC244" s="126">
        <f t="array" ref="AC244">IF(_xlfn.SWITCH(TRUE,COLUMN()-COLUMN($J$5)-$G244&lt;0,FALSE,MOD(COLUMN()-COLUMN($J$5)-$G244,$I244)=0,TRUE,FALSE),$J244*AC$2,0)</f>
        <v>0</v>
      </c>
      <c r="AD244" s="126">
        <f t="array" ref="AD244">IF(_xlfn.SWITCH(TRUE,COLUMN()-COLUMN($J$5)-$G244&lt;0,FALSE,MOD(COLUMN()-COLUMN($J$5)-$G244,$I244)=0,TRUE,FALSE),$J244*AD$2,0)</f>
        <v>0</v>
      </c>
      <c r="AE244" s="127">
        <f t="shared" si="24"/>
        <v>3493.1249999999995</v>
      </c>
    </row>
    <row r="245" spans="1:31" s="128" customFormat="1" ht="27" customHeight="1" outlineLevel="2">
      <c r="A245" s="122" t="s">
        <v>909</v>
      </c>
      <c r="B245" s="175" t="s">
        <v>920</v>
      </c>
      <c r="C245" s="123"/>
      <c r="D245" s="123" t="s">
        <v>911</v>
      </c>
      <c r="E245" s="174"/>
      <c r="F245" s="172" t="s">
        <v>983</v>
      </c>
      <c r="G245" s="122">
        <f t="shared" si="23"/>
        <v>3</v>
      </c>
      <c r="H245" s="173">
        <v>2027</v>
      </c>
      <c r="I245" s="173">
        <v>25</v>
      </c>
      <c r="J245" s="415">
        <f>[1]Costs!P267</f>
        <v>607500</v>
      </c>
      <c r="K245" s="419">
        <f t="array" ref="K245">IF(_xlfn.SWITCH(TRUE,COLUMN()-COLUMN($J$5)-$G245&lt;0,FALSE,MOD(COLUMN()-COLUMN($J$5)-$G245,$I245)=0,TRUE,FALSE),$J245*K$2,0)</f>
        <v>0</v>
      </c>
      <c r="L245" s="126">
        <f t="array" ref="L245">IF(_xlfn.SWITCH(TRUE,COLUMN()-COLUMN($J$5)-$G245&lt;0,FALSE,MOD(COLUMN()-COLUMN($J$5)-$G245,$I245)=0,TRUE,FALSE),$J245*L$2,0)</f>
        <v>0</v>
      </c>
      <c r="M245" s="126">
        <f t="array" ref="M245">IF(_xlfn.SWITCH(TRUE,COLUMN()-COLUMN($J$5)-$G245&lt;0,FALSE,MOD(COLUMN()-COLUMN($J$5)-$G245,$I245)=0,TRUE,FALSE),$J245*M$2,0)</f>
        <v>667054.13624999998</v>
      </c>
      <c r="N245" s="126">
        <f t="array" ref="N245">IF(_xlfn.SWITCH(TRUE,COLUMN()-COLUMN($J$5)-$G245&lt;0,FALSE,MOD(COLUMN()-COLUMN($J$5)-$G245,$I245)=0,TRUE,FALSE),$J245*N$2,0)</f>
        <v>0</v>
      </c>
      <c r="O245" s="126">
        <f t="array" ref="O245">IF(_xlfn.SWITCH(TRUE,COLUMN()-COLUMN($J$5)-$G245&lt;0,FALSE,MOD(COLUMN()-COLUMN($J$5)-$G245,$I245)=0,TRUE,FALSE),$J245*O$2,0)</f>
        <v>0</v>
      </c>
      <c r="P245" s="126">
        <f t="array" ref="P245">IF(_xlfn.SWITCH(TRUE,COLUMN()-COLUMN($J$5)-$G245&lt;0,FALSE,MOD(COLUMN()-COLUMN($J$5)-$G245,$I245)=0,TRUE,FALSE),$J245*P$2,0)</f>
        <v>0</v>
      </c>
      <c r="Q245" s="126">
        <f t="array" ref="Q245">IF(_xlfn.SWITCH(TRUE,COLUMN()-COLUMN($J$5)-$G245&lt;0,FALSE,MOD(COLUMN()-COLUMN($J$5)-$G245,$I245)=0,TRUE,FALSE),$J245*Q$2,0)</f>
        <v>0</v>
      </c>
      <c r="R245" s="126">
        <f t="array" ref="R245">IF(_xlfn.SWITCH(TRUE,COLUMN()-COLUMN($J$5)-$G245&lt;0,FALSE,MOD(COLUMN()-COLUMN($J$5)-$G245,$I245)=0,TRUE,FALSE),$J245*R$2,0)</f>
        <v>0</v>
      </c>
      <c r="S245" s="126">
        <f t="array" ref="S245">IF(_xlfn.SWITCH(TRUE,COLUMN()-COLUMN($J$5)-$G245&lt;0,FALSE,MOD(COLUMN()-COLUMN($J$5)-$G245,$I245)=0,TRUE,FALSE),$J245*S$2,0)</f>
        <v>0</v>
      </c>
      <c r="T245" s="126">
        <f t="array" ref="T245">IF(_xlfn.SWITCH(TRUE,COLUMN()-COLUMN($J$5)-$G245&lt;0,FALSE,MOD(COLUMN()-COLUMN($J$5)-$G245,$I245)=0,TRUE,FALSE),$J245*T$2,0)</f>
        <v>0</v>
      </c>
      <c r="U245" s="126">
        <f t="array" ref="U245">IF(_xlfn.SWITCH(TRUE,COLUMN()-COLUMN($J$5)-$G245&lt;0,FALSE,MOD(COLUMN()-COLUMN($J$5)-$G245,$I245)=0,TRUE,FALSE),$J245*U$2,0)</f>
        <v>0</v>
      </c>
      <c r="V245" s="126">
        <f t="array" ref="V245">IF(_xlfn.SWITCH(TRUE,COLUMN()-COLUMN($J$5)-$G245&lt;0,FALSE,MOD(COLUMN()-COLUMN($J$5)-$G245,$I245)=0,TRUE,FALSE),$J245*V$2,0)</f>
        <v>0</v>
      </c>
      <c r="W245" s="126">
        <f t="array" ref="W245">IF(_xlfn.SWITCH(TRUE,COLUMN()-COLUMN($J$5)-$G245&lt;0,FALSE,MOD(COLUMN()-COLUMN($J$5)-$G245,$I245)=0,TRUE,FALSE),$J245*W$2,0)</f>
        <v>0</v>
      </c>
      <c r="X245" s="126">
        <f t="array" ref="X245">IF(_xlfn.SWITCH(TRUE,COLUMN()-COLUMN($J$5)-$G245&lt;0,FALSE,MOD(COLUMN()-COLUMN($J$5)-$G245,$I245)=0,TRUE,FALSE),$J245*X$2,0)</f>
        <v>0</v>
      </c>
      <c r="Y245" s="126">
        <f t="array" ref="Y245">IF(_xlfn.SWITCH(TRUE,COLUMN()-COLUMN($J$5)-$G245&lt;0,FALSE,MOD(COLUMN()-COLUMN($J$5)-$G245,$I245)=0,TRUE,FALSE),$J245*Y$2,0)</f>
        <v>0</v>
      </c>
      <c r="Z245" s="126">
        <f t="array" ref="Z245">IF(_xlfn.SWITCH(TRUE,COLUMN()-COLUMN($J$5)-$G245&lt;0,FALSE,MOD(COLUMN()-COLUMN($J$5)-$G245,$I245)=0,TRUE,FALSE),$J245*Z$2,0)</f>
        <v>0</v>
      </c>
      <c r="AA245" s="126">
        <f t="array" ref="AA245">IF(_xlfn.SWITCH(TRUE,COLUMN()-COLUMN($J$5)-$G245&lt;0,FALSE,MOD(COLUMN()-COLUMN($J$5)-$G245,$I245)=0,TRUE,FALSE),$J245*AA$2,0)</f>
        <v>0</v>
      </c>
      <c r="AB245" s="126">
        <f t="array" ref="AB245">IF(_xlfn.SWITCH(TRUE,COLUMN()-COLUMN($J$5)-$G245&lt;0,FALSE,MOD(COLUMN()-COLUMN($J$5)-$G245,$I245)=0,TRUE,FALSE),$J245*AB$2,0)</f>
        <v>0</v>
      </c>
      <c r="AC245" s="126">
        <f t="array" ref="AC245">IF(_xlfn.SWITCH(TRUE,COLUMN()-COLUMN($J$5)-$G245&lt;0,FALSE,MOD(COLUMN()-COLUMN($J$5)-$G245,$I245)=0,TRUE,FALSE),$J245*AC$2,0)</f>
        <v>0</v>
      </c>
      <c r="AD245" s="126">
        <f t="array" ref="AD245">IF(_xlfn.SWITCH(TRUE,COLUMN()-COLUMN($J$5)-$G245&lt;0,FALSE,MOD(COLUMN()-COLUMN($J$5)-$G245,$I245)=0,TRUE,FALSE),$J245*AD$2,0)</f>
        <v>0</v>
      </c>
      <c r="AE245" s="127">
        <f t="shared" si="24"/>
        <v>667054.13624999998</v>
      </c>
    </row>
    <row r="246" spans="1:31" s="128" customFormat="1" ht="27" customHeight="1" outlineLevel="2">
      <c r="A246" s="122" t="s">
        <v>909</v>
      </c>
      <c r="B246" s="175" t="s">
        <v>921</v>
      </c>
      <c r="C246" s="123"/>
      <c r="D246" s="123" t="s">
        <v>911</v>
      </c>
      <c r="E246" s="174"/>
      <c r="F246" s="172" t="s">
        <v>983</v>
      </c>
      <c r="G246" s="122">
        <f t="shared" si="23"/>
        <v>3</v>
      </c>
      <c r="H246" s="173">
        <v>2027</v>
      </c>
      <c r="I246" s="173">
        <v>25</v>
      </c>
      <c r="J246" s="415">
        <f>[1]Costs!P268</f>
        <v>607500</v>
      </c>
      <c r="K246" s="419">
        <f t="array" ref="K246">IF(_xlfn.SWITCH(TRUE,COLUMN()-COLUMN($J$5)-$G246&lt;0,FALSE,MOD(COLUMN()-COLUMN($J$5)-$G246,$I246)=0,TRUE,FALSE),$J246*K$2,0)</f>
        <v>0</v>
      </c>
      <c r="L246" s="126">
        <f t="array" ref="L246">IF(_xlfn.SWITCH(TRUE,COLUMN()-COLUMN($J$5)-$G246&lt;0,FALSE,MOD(COLUMN()-COLUMN($J$5)-$G246,$I246)=0,TRUE,FALSE),$J246*L$2,0)</f>
        <v>0</v>
      </c>
      <c r="M246" s="126">
        <f t="array" ref="M246">IF(_xlfn.SWITCH(TRUE,COLUMN()-COLUMN($J$5)-$G246&lt;0,FALSE,MOD(COLUMN()-COLUMN($J$5)-$G246,$I246)=0,TRUE,FALSE),$J246*M$2,0)</f>
        <v>667054.13624999998</v>
      </c>
      <c r="N246" s="126">
        <f t="array" ref="N246">IF(_xlfn.SWITCH(TRUE,COLUMN()-COLUMN($J$5)-$G246&lt;0,FALSE,MOD(COLUMN()-COLUMN($J$5)-$G246,$I246)=0,TRUE,FALSE),$J246*N$2,0)</f>
        <v>0</v>
      </c>
      <c r="O246" s="126">
        <f t="array" ref="O246">IF(_xlfn.SWITCH(TRUE,COLUMN()-COLUMN($J$5)-$G246&lt;0,FALSE,MOD(COLUMN()-COLUMN($J$5)-$G246,$I246)=0,TRUE,FALSE),$J246*O$2,0)</f>
        <v>0</v>
      </c>
      <c r="P246" s="126">
        <f t="array" ref="P246">IF(_xlfn.SWITCH(TRUE,COLUMN()-COLUMN($J$5)-$G246&lt;0,FALSE,MOD(COLUMN()-COLUMN($J$5)-$G246,$I246)=0,TRUE,FALSE),$J246*P$2,0)</f>
        <v>0</v>
      </c>
      <c r="Q246" s="126">
        <f t="array" ref="Q246">IF(_xlfn.SWITCH(TRUE,COLUMN()-COLUMN($J$5)-$G246&lt;0,FALSE,MOD(COLUMN()-COLUMN($J$5)-$G246,$I246)=0,TRUE,FALSE),$J246*Q$2,0)</f>
        <v>0</v>
      </c>
      <c r="R246" s="126">
        <f t="array" ref="R246">IF(_xlfn.SWITCH(TRUE,COLUMN()-COLUMN($J$5)-$G246&lt;0,FALSE,MOD(COLUMN()-COLUMN($J$5)-$G246,$I246)=0,TRUE,FALSE),$J246*R$2,0)</f>
        <v>0</v>
      </c>
      <c r="S246" s="126">
        <f t="array" ref="S246">IF(_xlfn.SWITCH(TRUE,COLUMN()-COLUMN($J$5)-$G246&lt;0,FALSE,MOD(COLUMN()-COLUMN($J$5)-$G246,$I246)=0,TRUE,FALSE),$J246*S$2,0)</f>
        <v>0</v>
      </c>
      <c r="T246" s="126">
        <f t="array" ref="T246">IF(_xlfn.SWITCH(TRUE,COLUMN()-COLUMN($J$5)-$G246&lt;0,FALSE,MOD(COLUMN()-COLUMN($J$5)-$G246,$I246)=0,TRUE,FALSE),$J246*T$2,0)</f>
        <v>0</v>
      </c>
      <c r="U246" s="126">
        <f t="array" ref="U246">IF(_xlfn.SWITCH(TRUE,COLUMN()-COLUMN($J$5)-$G246&lt;0,FALSE,MOD(COLUMN()-COLUMN($J$5)-$G246,$I246)=0,TRUE,FALSE),$J246*U$2,0)</f>
        <v>0</v>
      </c>
      <c r="V246" s="126">
        <f t="array" ref="V246">IF(_xlfn.SWITCH(TRUE,COLUMN()-COLUMN($J$5)-$G246&lt;0,FALSE,MOD(COLUMN()-COLUMN($J$5)-$G246,$I246)=0,TRUE,FALSE),$J246*V$2,0)</f>
        <v>0</v>
      </c>
      <c r="W246" s="126">
        <f t="array" ref="W246">IF(_xlfn.SWITCH(TRUE,COLUMN()-COLUMN($J$5)-$G246&lt;0,FALSE,MOD(COLUMN()-COLUMN($J$5)-$G246,$I246)=0,TRUE,FALSE),$J246*W$2,0)</f>
        <v>0</v>
      </c>
      <c r="X246" s="126">
        <f t="array" ref="X246">IF(_xlfn.SWITCH(TRUE,COLUMN()-COLUMN($J$5)-$G246&lt;0,FALSE,MOD(COLUMN()-COLUMN($J$5)-$G246,$I246)=0,TRUE,FALSE),$J246*X$2,0)</f>
        <v>0</v>
      </c>
      <c r="Y246" s="126">
        <f t="array" ref="Y246">IF(_xlfn.SWITCH(TRUE,COLUMN()-COLUMN($J$5)-$G246&lt;0,FALSE,MOD(COLUMN()-COLUMN($J$5)-$G246,$I246)=0,TRUE,FALSE),$J246*Y$2,0)</f>
        <v>0</v>
      </c>
      <c r="Z246" s="126">
        <f t="array" ref="Z246">IF(_xlfn.SWITCH(TRUE,COLUMN()-COLUMN($J$5)-$G246&lt;0,FALSE,MOD(COLUMN()-COLUMN($J$5)-$G246,$I246)=0,TRUE,FALSE),$J246*Z$2,0)</f>
        <v>0</v>
      </c>
      <c r="AA246" s="126">
        <f t="array" ref="AA246">IF(_xlfn.SWITCH(TRUE,COLUMN()-COLUMN($J$5)-$G246&lt;0,FALSE,MOD(COLUMN()-COLUMN($J$5)-$G246,$I246)=0,TRUE,FALSE),$J246*AA$2,0)</f>
        <v>0</v>
      </c>
      <c r="AB246" s="126">
        <f t="array" ref="AB246">IF(_xlfn.SWITCH(TRUE,COLUMN()-COLUMN($J$5)-$G246&lt;0,FALSE,MOD(COLUMN()-COLUMN($J$5)-$G246,$I246)=0,TRUE,FALSE),$J246*AB$2,0)</f>
        <v>0</v>
      </c>
      <c r="AC246" s="126">
        <f t="array" ref="AC246">IF(_xlfn.SWITCH(TRUE,COLUMN()-COLUMN($J$5)-$G246&lt;0,FALSE,MOD(COLUMN()-COLUMN($J$5)-$G246,$I246)=0,TRUE,FALSE),$J246*AC$2,0)</f>
        <v>0</v>
      </c>
      <c r="AD246" s="126">
        <f t="array" ref="AD246">IF(_xlfn.SWITCH(TRUE,COLUMN()-COLUMN($J$5)-$G246&lt;0,FALSE,MOD(COLUMN()-COLUMN($J$5)-$G246,$I246)=0,TRUE,FALSE),$J246*AD$2,0)</f>
        <v>0</v>
      </c>
      <c r="AE246" s="127">
        <f t="shared" si="24"/>
        <v>667054.13624999998</v>
      </c>
    </row>
    <row r="247" spans="1:31" s="128" customFormat="1" ht="27" customHeight="1" outlineLevel="2">
      <c r="A247" s="122" t="s">
        <v>909</v>
      </c>
      <c r="B247" s="175" t="s">
        <v>922</v>
      </c>
      <c r="C247" s="123"/>
      <c r="D247" s="123" t="s">
        <v>911</v>
      </c>
      <c r="E247" s="174"/>
      <c r="F247" s="172" t="s">
        <v>983</v>
      </c>
      <c r="G247" s="122">
        <f t="shared" si="23"/>
        <v>3</v>
      </c>
      <c r="H247" s="173">
        <v>2027</v>
      </c>
      <c r="I247" s="173">
        <v>25</v>
      </c>
      <c r="J247" s="415">
        <f>[1]Costs!P269</f>
        <v>607500</v>
      </c>
      <c r="K247" s="419">
        <f t="array" ref="K247">IF(_xlfn.SWITCH(TRUE,COLUMN()-COLUMN($J$5)-$G247&lt;0,FALSE,MOD(COLUMN()-COLUMN($J$5)-$G247,$I247)=0,TRUE,FALSE),$J247*K$2,0)</f>
        <v>0</v>
      </c>
      <c r="L247" s="126">
        <f t="array" ref="L247">IF(_xlfn.SWITCH(TRUE,COLUMN()-COLUMN($J$5)-$G247&lt;0,FALSE,MOD(COLUMN()-COLUMN($J$5)-$G247,$I247)=0,TRUE,FALSE),$J247*L$2,0)</f>
        <v>0</v>
      </c>
      <c r="M247" s="126">
        <f t="array" ref="M247">IF(_xlfn.SWITCH(TRUE,COLUMN()-COLUMN($J$5)-$G247&lt;0,FALSE,MOD(COLUMN()-COLUMN($J$5)-$G247,$I247)=0,TRUE,FALSE),$J247*M$2,0)</f>
        <v>667054.13624999998</v>
      </c>
      <c r="N247" s="126">
        <f t="array" ref="N247">IF(_xlfn.SWITCH(TRUE,COLUMN()-COLUMN($J$5)-$G247&lt;0,FALSE,MOD(COLUMN()-COLUMN($J$5)-$G247,$I247)=0,TRUE,FALSE),$J247*N$2,0)</f>
        <v>0</v>
      </c>
      <c r="O247" s="126">
        <f t="array" ref="O247">IF(_xlfn.SWITCH(TRUE,COLUMN()-COLUMN($J$5)-$G247&lt;0,FALSE,MOD(COLUMN()-COLUMN($J$5)-$G247,$I247)=0,TRUE,FALSE),$J247*O$2,0)</f>
        <v>0</v>
      </c>
      <c r="P247" s="126">
        <f t="array" ref="P247">IF(_xlfn.SWITCH(TRUE,COLUMN()-COLUMN($J$5)-$G247&lt;0,FALSE,MOD(COLUMN()-COLUMN($J$5)-$G247,$I247)=0,TRUE,FALSE),$J247*P$2,0)</f>
        <v>0</v>
      </c>
      <c r="Q247" s="126">
        <f t="array" ref="Q247">IF(_xlfn.SWITCH(TRUE,COLUMN()-COLUMN($J$5)-$G247&lt;0,FALSE,MOD(COLUMN()-COLUMN($J$5)-$G247,$I247)=0,TRUE,FALSE),$J247*Q$2,0)</f>
        <v>0</v>
      </c>
      <c r="R247" s="126">
        <f t="array" ref="R247">IF(_xlfn.SWITCH(TRUE,COLUMN()-COLUMN($J$5)-$G247&lt;0,FALSE,MOD(COLUMN()-COLUMN($J$5)-$G247,$I247)=0,TRUE,FALSE),$J247*R$2,0)</f>
        <v>0</v>
      </c>
      <c r="S247" s="126">
        <f t="array" ref="S247">IF(_xlfn.SWITCH(TRUE,COLUMN()-COLUMN($J$5)-$G247&lt;0,FALSE,MOD(COLUMN()-COLUMN($J$5)-$G247,$I247)=0,TRUE,FALSE),$J247*S$2,0)</f>
        <v>0</v>
      </c>
      <c r="T247" s="126">
        <f t="array" ref="T247">IF(_xlfn.SWITCH(TRUE,COLUMN()-COLUMN($J$5)-$G247&lt;0,FALSE,MOD(COLUMN()-COLUMN($J$5)-$G247,$I247)=0,TRUE,FALSE),$J247*T$2,0)</f>
        <v>0</v>
      </c>
      <c r="U247" s="126">
        <f t="array" ref="U247">IF(_xlfn.SWITCH(TRUE,COLUMN()-COLUMN($J$5)-$G247&lt;0,FALSE,MOD(COLUMN()-COLUMN($J$5)-$G247,$I247)=0,TRUE,FALSE),$J247*U$2,0)</f>
        <v>0</v>
      </c>
      <c r="V247" s="126">
        <f t="array" ref="V247">IF(_xlfn.SWITCH(TRUE,COLUMN()-COLUMN($J$5)-$G247&lt;0,FALSE,MOD(COLUMN()-COLUMN($J$5)-$G247,$I247)=0,TRUE,FALSE),$J247*V$2,0)</f>
        <v>0</v>
      </c>
      <c r="W247" s="126">
        <f t="array" ref="W247">IF(_xlfn.SWITCH(TRUE,COLUMN()-COLUMN($J$5)-$G247&lt;0,FALSE,MOD(COLUMN()-COLUMN($J$5)-$G247,$I247)=0,TRUE,FALSE),$J247*W$2,0)</f>
        <v>0</v>
      </c>
      <c r="X247" s="126">
        <f t="array" ref="X247">IF(_xlfn.SWITCH(TRUE,COLUMN()-COLUMN($J$5)-$G247&lt;0,FALSE,MOD(COLUMN()-COLUMN($J$5)-$G247,$I247)=0,TRUE,FALSE),$J247*X$2,0)</f>
        <v>0</v>
      </c>
      <c r="Y247" s="126">
        <f t="array" ref="Y247">IF(_xlfn.SWITCH(TRUE,COLUMN()-COLUMN($J$5)-$G247&lt;0,FALSE,MOD(COLUMN()-COLUMN($J$5)-$G247,$I247)=0,TRUE,FALSE),$J247*Y$2,0)</f>
        <v>0</v>
      </c>
      <c r="Z247" s="126">
        <f t="array" ref="Z247">IF(_xlfn.SWITCH(TRUE,COLUMN()-COLUMN($J$5)-$G247&lt;0,FALSE,MOD(COLUMN()-COLUMN($J$5)-$G247,$I247)=0,TRUE,FALSE),$J247*Z$2,0)</f>
        <v>0</v>
      </c>
      <c r="AA247" s="126">
        <f t="array" ref="AA247">IF(_xlfn.SWITCH(TRUE,COLUMN()-COLUMN($J$5)-$G247&lt;0,FALSE,MOD(COLUMN()-COLUMN($J$5)-$G247,$I247)=0,TRUE,FALSE),$J247*AA$2,0)</f>
        <v>0</v>
      </c>
      <c r="AB247" s="126">
        <f t="array" ref="AB247">IF(_xlfn.SWITCH(TRUE,COLUMN()-COLUMN($J$5)-$G247&lt;0,FALSE,MOD(COLUMN()-COLUMN($J$5)-$G247,$I247)=0,TRUE,FALSE),$J247*AB$2,0)</f>
        <v>0</v>
      </c>
      <c r="AC247" s="126">
        <f t="array" ref="AC247">IF(_xlfn.SWITCH(TRUE,COLUMN()-COLUMN($J$5)-$G247&lt;0,FALSE,MOD(COLUMN()-COLUMN($J$5)-$G247,$I247)=0,TRUE,FALSE),$J247*AC$2,0)</f>
        <v>0</v>
      </c>
      <c r="AD247" s="126">
        <f t="array" ref="AD247">IF(_xlfn.SWITCH(TRUE,COLUMN()-COLUMN($J$5)-$G247&lt;0,FALSE,MOD(COLUMN()-COLUMN($J$5)-$G247,$I247)=0,TRUE,FALSE),$J247*AD$2,0)</f>
        <v>0</v>
      </c>
      <c r="AE247" s="127">
        <f t="shared" si="24"/>
        <v>667054.13624999998</v>
      </c>
    </row>
    <row r="248" spans="1:31" s="128" customFormat="1" ht="27" customHeight="1" outlineLevel="2">
      <c r="A248" s="122" t="s">
        <v>909</v>
      </c>
      <c r="B248" s="175" t="s">
        <v>923</v>
      </c>
      <c r="C248" s="123"/>
      <c r="D248" s="123" t="s">
        <v>911</v>
      </c>
      <c r="E248" s="174"/>
      <c r="F248" s="172" t="s">
        <v>984</v>
      </c>
      <c r="G248" s="122">
        <f t="shared" si="23"/>
        <v>4</v>
      </c>
      <c r="H248" s="173">
        <v>2028</v>
      </c>
      <c r="I248" s="173">
        <v>25</v>
      </c>
      <c r="J248" s="415">
        <f>[1]Costs!P270</f>
        <v>607500</v>
      </c>
      <c r="K248" s="419">
        <f t="array" ref="K248">IF(_xlfn.SWITCH(TRUE,COLUMN()-COLUMN($J$5)-$G248&lt;0,FALSE,MOD(COLUMN()-COLUMN($J$5)-$G248,$I248)=0,TRUE,FALSE),$J248*K$2,0)</f>
        <v>0</v>
      </c>
      <c r="L248" s="126">
        <f t="array" ref="L248">IF(_xlfn.SWITCH(TRUE,COLUMN()-COLUMN($J$5)-$G248&lt;0,FALSE,MOD(COLUMN()-COLUMN($J$5)-$G248,$I248)=0,TRUE,FALSE),$J248*L$2,0)</f>
        <v>0</v>
      </c>
      <c r="M248" s="126">
        <f t="array" ref="M248">IF(_xlfn.SWITCH(TRUE,COLUMN()-COLUMN($J$5)-$G248&lt;0,FALSE,MOD(COLUMN()-COLUMN($J$5)-$G248,$I248)=0,TRUE,FALSE),$J248*M$2,0)</f>
        <v>0</v>
      </c>
      <c r="N248" s="126">
        <f t="array" ref="N248">IF(_xlfn.SWITCH(TRUE,COLUMN()-COLUMN($J$5)-$G248&lt;0,FALSE,MOD(COLUMN()-COLUMN($J$5)-$G248,$I248)=0,TRUE,FALSE),$J248*N$2,0)</f>
        <v>687065.76033750002</v>
      </c>
      <c r="O248" s="126">
        <f t="array" ref="O248">IF(_xlfn.SWITCH(TRUE,COLUMN()-COLUMN($J$5)-$G248&lt;0,FALSE,MOD(COLUMN()-COLUMN($J$5)-$G248,$I248)=0,TRUE,FALSE),$J248*O$2,0)</f>
        <v>0</v>
      </c>
      <c r="P248" s="126">
        <f t="array" ref="P248">IF(_xlfn.SWITCH(TRUE,COLUMN()-COLUMN($J$5)-$G248&lt;0,FALSE,MOD(COLUMN()-COLUMN($J$5)-$G248,$I248)=0,TRUE,FALSE),$J248*P$2,0)</f>
        <v>0</v>
      </c>
      <c r="Q248" s="126">
        <f t="array" ref="Q248">IF(_xlfn.SWITCH(TRUE,COLUMN()-COLUMN($J$5)-$G248&lt;0,FALSE,MOD(COLUMN()-COLUMN($J$5)-$G248,$I248)=0,TRUE,FALSE),$J248*Q$2,0)</f>
        <v>0</v>
      </c>
      <c r="R248" s="126">
        <f t="array" ref="R248">IF(_xlfn.SWITCH(TRUE,COLUMN()-COLUMN($J$5)-$G248&lt;0,FALSE,MOD(COLUMN()-COLUMN($J$5)-$G248,$I248)=0,TRUE,FALSE),$J248*R$2,0)</f>
        <v>0</v>
      </c>
      <c r="S248" s="126">
        <f t="array" ref="S248">IF(_xlfn.SWITCH(TRUE,COLUMN()-COLUMN($J$5)-$G248&lt;0,FALSE,MOD(COLUMN()-COLUMN($J$5)-$G248,$I248)=0,TRUE,FALSE),$J248*S$2,0)</f>
        <v>0</v>
      </c>
      <c r="T248" s="126">
        <f t="array" ref="T248">IF(_xlfn.SWITCH(TRUE,COLUMN()-COLUMN($J$5)-$G248&lt;0,FALSE,MOD(COLUMN()-COLUMN($J$5)-$G248,$I248)=0,TRUE,FALSE),$J248*T$2,0)</f>
        <v>0</v>
      </c>
      <c r="U248" s="126">
        <f t="array" ref="U248">IF(_xlfn.SWITCH(TRUE,COLUMN()-COLUMN($J$5)-$G248&lt;0,FALSE,MOD(COLUMN()-COLUMN($J$5)-$G248,$I248)=0,TRUE,FALSE),$J248*U$2,0)</f>
        <v>0</v>
      </c>
      <c r="V248" s="126">
        <f t="array" ref="V248">IF(_xlfn.SWITCH(TRUE,COLUMN()-COLUMN($J$5)-$G248&lt;0,FALSE,MOD(COLUMN()-COLUMN($J$5)-$G248,$I248)=0,TRUE,FALSE),$J248*V$2,0)</f>
        <v>0</v>
      </c>
      <c r="W248" s="126">
        <f t="array" ref="W248">IF(_xlfn.SWITCH(TRUE,COLUMN()-COLUMN($J$5)-$G248&lt;0,FALSE,MOD(COLUMN()-COLUMN($J$5)-$G248,$I248)=0,TRUE,FALSE),$J248*W$2,0)</f>
        <v>0</v>
      </c>
      <c r="X248" s="126">
        <f t="array" ref="X248">IF(_xlfn.SWITCH(TRUE,COLUMN()-COLUMN($J$5)-$G248&lt;0,FALSE,MOD(COLUMN()-COLUMN($J$5)-$G248,$I248)=0,TRUE,FALSE),$J248*X$2,0)</f>
        <v>0</v>
      </c>
      <c r="Y248" s="126">
        <f t="array" ref="Y248">IF(_xlfn.SWITCH(TRUE,COLUMN()-COLUMN($J$5)-$G248&lt;0,FALSE,MOD(COLUMN()-COLUMN($J$5)-$G248,$I248)=0,TRUE,FALSE),$J248*Y$2,0)</f>
        <v>0</v>
      </c>
      <c r="Z248" s="126">
        <f t="array" ref="Z248">IF(_xlfn.SWITCH(TRUE,COLUMN()-COLUMN($J$5)-$G248&lt;0,FALSE,MOD(COLUMN()-COLUMN($J$5)-$G248,$I248)=0,TRUE,FALSE),$J248*Z$2,0)</f>
        <v>0</v>
      </c>
      <c r="AA248" s="126">
        <f t="array" ref="AA248">IF(_xlfn.SWITCH(TRUE,COLUMN()-COLUMN($J$5)-$G248&lt;0,FALSE,MOD(COLUMN()-COLUMN($J$5)-$G248,$I248)=0,TRUE,FALSE),$J248*AA$2,0)</f>
        <v>0</v>
      </c>
      <c r="AB248" s="126">
        <f t="array" ref="AB248">IF(_xlfn.SWITCH(TRUE,COLUMN()-COLUMN($J$5)-$G248&lt;0,FALSE,MOD(COLUMN()-COLUMN($J$5)-$G248,$I248)=0,TRUE,FALSE),$J248*AB$2,0)</f>
        <v>0</v>
      </c>
      <c r="AC248" s="126">
        <f t="array" ref="AC248">IF(_xlfn.SWITCH(TRUE,COLUMN()-COLUMN($J$5)-$G248&lt;0,FALSE,MOD(COLUMN()-COLUMN($J$5)-$G248,$I248)=0,TRUE,FALSE),$J248*AC$2,0)</f>
        <v>0</v>
      </c>
      <c r="AD248" s="126">
        <f t="array" ref="AD248">IF(_xlfn.SWITCH(TRUE,COLUMN()-COLUMN($J$5)-$G248&lt;0,FALSE,MOD(COLUMN()-COLUMN($J$5)-$G248,$I248)=0,TRUE,FALSE),$J248*AD$2,0)</f>
        <v>0</v>
      </c>
      <c r="AE248" s="127">
        <f t="shared" si="24"/>
        <v>687065.76033750002</v>
      </c>
    </row>
    <row r="249" spans="1:31" s="128" customFormat="1" ht="27" customHeight="1" outlineLevel="2">
      <c r="A249" s="122" t="s">
        <v>909</v>
      </c>
      <c r="B249" s="175" t="s">
        <v>924</v>
      </c>
      <c r="C249" s="123"/>
      <c r="D249" s="123" t="s">
        <v>911</v>
      </c>
      <c r="E249" s="174"/>
      <c r="F249" s="172" t="s">
        <v>984</v>
      </c>
      <c r="G249" s="122">
        <f t="shared" si="23"/>
        <v>4</v>
      </c>
      <c r="H249" s="173">
        <v>2028</v>
      </c>
      <c r="I249" s="173">
        <v>25</v>
      </c>
      <c r="J249" s="415">
        <f>[1]Costs!P271</f>
        <v>675000</v>
      </c>
      <c r="K249" s="419">
        <f t="array" ref="K249">IF(_xlfn.SWITCH(TRUE,COLUMN()-COLUMN($J$5)-$G249&lt;0,FALSE,MOD(COLUMN()-COLUMN($J$5)-$G249,$I249)=0,TRUE,FALSE),$J249*K$2,0)</f>
        <v>0</v>
      </c>
      <c r="L249" s="126">
        <f t="array" ref="L249">IF(_xlfn.SWITCH(TRUE,COLUMN()-COLUMN($J$5)-$G249&lt;0,FALSE,MOD(COLUMN()-COLUMN($J$5)-$G249,$I249)=0,TRUE,FALSE),$J249*L$2,0)</f>
        <v>0</v>
      </c>
      <c r="M249" s="126">
        <f t="array" ref="M249">IF(_xlfn.SWITCH(TRUE,COLUMN()-COLUMN($J$5)-$G249&lt;0,FALSE,MOD(COLUMN()-COLUMN($J$5)-$G249,$I249)=0,TRUE,FALSE),$J249*M$2,0)</f>
        <v>0</v>
      </c>
      <c r="N249" s="126">
        <f t="array" ref="N249">IF(_xlfn.SWITCH(TRUE,COLUMN()-COLUMN($J$5)-$G249&lt;0,FALSE,MOD(COLUMN()-COLUMN($J$5)-$G249,$I249)=0,TRUE,FALSE),$J249*N$2,0)</f>
        <v>763406.40037500008</v>
      </c>
      <c r="O249" s="126">
        <f t="array" ref="O249">IF(_xlfn.SWITCH(TRUE,COLUMN()-COLUMN($J$5)-$G249&lt;0,FALSE,MOD(COLUMN()-COLUMN($J$5)-$G249,$I249)=0,TRUE,FALSE),$J249*O$2,0)</f>
        <v>0</v>
      </c>
      <c r="P249" s="126">
        <f t="array" ref="P249">IF(_xlfn.SWITCH(TRUE,COLUMN()-COLUMN($J$5)-$G249&lt;0,FALSE,MOD(COLUMN()-COLUMN($J$5)-$G249,$I249)=0,TRUE,FALSE),$J249*P$2,0)</f>
        <v>0</v>
      </c>
      <c r="Q249" s="126">
        <f t="array" ref="Q249">IF(_xlfn.SWITCH(TRUE,COLUMN()-COLUMN($J$5)-$G249&lt;0,FALSE,MOD(COLUMN()-COLUMN($J$5)-$G249,$I249)=0,TRUE,FALSE),$J249*Q$2,0)</f>
        <v>0</v>
      </c>
      <c r="R249" s="126">
        <f t="array" ref="R249">IF(_xlfn.SWITCH(TRUE,COLUMN()-COLUMN($J$5)-$G249&lt;0,FALSE,MOD(COLUMN()-COLUMN($J$5)-$G249,$I249)=0,TRUE,FALSE),$J249*R$2,0)</f>
        <v>0</v>
      </c>
      <c r="S249" s="126">
        <f t="array" ref="S249">IF(_xlfn.SWITCH(TRUE,COLUMN()-COLUMN($J$5)-$G249&lt;0,FALSE,MOD(COLUMN()-COLUMN($J$5)-$G249,$I249)=0,TRUE,FALSE),$J249*S$2,0)</f>
        <v>0</v>
      </c>
      <c r="T249" s="126">
        <f t="array" ref="T249">IF(_xlfn.SWITCH(TRUE,COLUMN()-COLUMN($J$5)-$G249&lt;0,FALSE,MOD(COLUMN()-COLUMN($J$5)-$G249,$I249)=0,TRUE,FALSE),$J249*T$2,0)</f>
        <v>0</v>
      </c>
      <c r="U249" s="126">
        <f t="array" ref="U249">IF(_xlfn.SWITCH(TRUE,COLUMN()-COLUMN($J$5)-$G249&lt;0,FALSE,MOD(COLUMN()-COLUMN($J$5)-$G249,$I249)=0,TRUE,FALSE),$J249*U$2,0)</f>
        <v>0</v>
      </c>
      <c r="V249" s="126">
        <f t="array" ref="V249">IF(_xlfn.SWITCH(TRUE,COLUMN()-COLUMN($J$5)-$G249&lt;0,FALSE,MOD(COLUMN()-COLUMN($J$5)-$G249,$I249)=0,TRUE,FALSE),$J249*V$2,0)</f>
        <v>0</v>
      </c>
      <c r="W249" s="126">
        <f t="array" ref="W249">IF(_xlfn.SWITCH(TRUE,COLUMN()-COLUMN($J$5)-$G249&lt;0,FALSE,MOD(COLUMN()-COLUMN($J$5)-$G249,$I249)=0,TRUE,FALSE),$J249*W$2,0)</f>
        <v>0</v>
      </c>
      <c r="X249" s="126">
        <f t="array" ref="X249">IF(_xlfn.SWITCH(TRUE,COLUMN()-COLUMN($J$5)-$G249&lt;0,FALSE,MOD(COLUMN()-COLUMN($J$5)-$G249,$I249)=0,TRUE,FALSE),$J249*X$2,0)</f>
        <v>0</v>
      </c>
      <c r="Y249" s="126">
        <f t="array" ref="Y249">IF(_xlfn.SWITCH(TRUE,COLUMN()-COLUMN($J$5)-$G249&lt;0,FALSE,MOD(COLUMN()-COLUMN($J$5)-$G249,$I249)=0,TRUE,FALSE),$J249*Y$2,0)</f>
        <v>0</v>
      </c>
      <c r="Z249" s="126">
        <f t="array" ref="Z249">IF(_xlfn.SWITCH(TRUE,COLUMN()-COLUMN($J$5)-$G249&lt;0,FALSE,MOD(COLUMN()-COLUMN($J$5)-$G249,$I249)=0,TRUE,FALSE),$J249*Z$2,0)</f>
        <v>0</v>
      </c>
      <c r="AA249" s="126">
        <f t="array" ref="AA249">IF(_xlfn.SWITCH(TRUE,COLUMN()-COLUMN($J$5)-$G249&lt;0,FALSE,MOD(COLUMN()-COLUMN($J$5)-$G249,$I249)=0,TRUE,FALSE),$J249*AA$2,0)</f>
        <v>0</v>
      </c>
      <c r="AB249" s="126">
        <f t="array" ref="AB249">IF(_xlfn.SWITCH(TRUE,COLUMN()-COLUMN($J$5)-$G249&lt;0,FALSE,MOD(COLUMN()-COLUMN($J$5)-$G249,$I249)=0,TRUE,FALSE),$J249*AB$2,0)</f>
        <v>0</v>
      </c>
      <c r="AC249" s="126">
        <f t="array" ref="AC249">IF(_xlfn.SWITCH(TRUE,COLUMN()-COLUMN($J$5)-$G249&lt;0,FALSE,MOD(COLUMN()-COLUMN($J$5)-$G249,$I249)=0,TRUE,FALSE),$J249*AC$2,0)</f>
        <v>0</v>
      </c>
      <c r="AD249" s="126">
        <f t="array" ref="AD249">IF(_xlfn.SWITCH(TRUE,COLUMN()-COLUMN($J$5)-$G249&lt;0,FALSE,MOD(COLUMN()-COLUMN($J$5)-$G249,$I249)=0,TRUE,FALSE),$J249*AD$2,0)</f>
        <v>0</v>
      </c>
      <c r="AE249" s="127">
        <f t="shared" si="24"/>
        <v>763406.40037500008</v>
      </c>
    </row>
    <row r="250" spans="1:31" s="128" customFormat="1" ht="27" customHeight="1" outlineLevel="2">
      <c r="A250" s="122" t="s">
        <v>909</v>
      </c>
      <c r="B250" s="175" t="s">
        <v>925</v>
      </c>
      <c r="C250" s="123"/>
      <c r="D250" s="123" t="s">
        <v>911</v>
      </c>
      <c r="E250" s="174"/>
      <c r="F250" s="172" t="s">
        <v>984</v>
      </c>
      <c r="G250" s="122">
        <f t="shared" si="23"/>
        <v>5</v>
      </c>
      <c r="H250" s="173">
        <v>2029</v>
      </c>
      <c r="I250" s="173">
        <v>25</v>
      </c>
      <c r="J250" s="415">
        <f>[1]Costs!P272</f>
        <v>607500</v>
      </c>
      <c r="K250" s="419">
        <f t="array" ref="K250">IF(_xlfn.SWITCH(TRUE,COLUMN()-COLUMN($J$5)-$G250&lt;0,FALSE,MOD(COLUMN()-COLUMN($J$5)-$G250,$I250)=0,TRUE,FALSE),$J250*K$2,0)</f>
        <v>0</v>
      </c>
      <c r="L250" s="126">
        <f t="array" ref="L250">IF(_xlfn.SWITCH(TRUE,COLUMN()-COLUMN($J$5)-$G250&lt;0,FALSE,MOD(COLUMN()-COLUMN($J$5)-$G250,$I250)=0,TRUE,FALSE),$J250*L$2,0)</f>
        <v>0</v>
      </c>
      <c r="M250" s="126">
        <f t="array" ref="M250">IF(_xlfn.SWITCH(TRUE,COLUMN()-COLUMN($J$5)-$G250&lt;0,FALSE,MOD(COLUMN()-COLUMN($J$5)-$G250,$I250)=0,TRUE,FALSE),$J250*M$2,0)</f>
        <v>0</v>
      </c>
      <c r="N250" s="126">
        <f t="array" ref="N250">IF(_xlfn.SWITCH(TRUE,COLUMN()-COLUMN($J$5)-$G250&lt;0,FALSE,MOD(COLUMN()-COLUMN($J$5)-$G250,$I250)=0,TRUE,FALSE),$J250*N$2,0)</f>
        <v>0</v>
      </c>
      <c r="O250" s="126">
        <f t="array" ref="O250">IF(_xlfn.SWITCH(TRUE,COLUMN()-COLUMN($J$5)-$G250&lt;0,FALSE,MOD(COLUMN()-COLUMN($J$5)-$G250,$I250)=0,TRUE,FALSE),$J250*O$2,0)</f>
        <v>707677.733147625</v>
      </c>
      <c r="P250" s="126">
        <f t="array" ref="P250">IF(_xlfn.SWITCH(TRUE,COLUMN()-COLUMN($J$5)-$G250&lt;0,FALSE,MOD(COLUMN()-COLUMN($J$5)-$G250,$I250)=0,TRUE,FALSE),$J250*P$2,0)</f>
        <v>0</v>
      </c>
      <c r="Q250" s="126">
        <f t="array" ref="Q250">IF(_xlfn.SWITCH(TRUE,COLUMN()-COLUMN($J$5)-$G250&lt;0,FALSE,MOD(COLUMN()-COLUMN($J$5)-$G250,$I250)=0,TRUE,FALSE),$J250*Q$2,0)</f>
        <v>0</v>
      </c>
      <c r="R250" s="126">
        <f t="array" ref="R250">IF(_xlfn.SWITCH(TRUE,COLUMN()-COLUMN($J$5)-$G250&lt;0,FALSE,MOD(COLUMN()-COLUMN($J$5)-$G250,$I250)=0,TRUE,FALSE),$J250*R$2,0)</f>
        <v>0</v>
      </c>
      <c r="S250" s="126">
        <f t="array" ref="S250">IF(_xlfn.SWITCH(TRUE,COLUMN()-COLUMN($J$5)-$G250&lt;0,FALSE,MOD(COLUMN()-COLUMN($J$5)-$G250,$I250)=0,TRUE,FALSE),$J250*S$2,0)</f>
        <v>0</v>
      </c>
      <c r="T250" s="126">
        <f t="array" ref="T250">IF(_xlfn.SWITCH(TRUE,COLUMN()-COLUMN($J$5)-$G250&lt;0,FALSE,MOD(COLUMN()-COLUMN($J$5)-$G250,$I250)=0,TRUE,FALSE),$J250*T$2,0)</f>
        <v>0</v>
      </c>
      <c r="U250" s="126">
        <f t="array" ref="U250">IF(_xlfn.SWITCH(TRUE,COLUMN()-COLUMN($J$5)-$G250&lt;0,FALSE,MOD(COLUMN()-COLUMN($J$5)-$G250,$I250)=0,TRUE,FALSE),$J250*U$2,0)</f>
        <v>0</v>
      </c>
      <c r="V250" s="126">
        <f t="array" ref="V250">IF(_xlfn.SWITCH(TRUE,COLUMN()-COLUMN($J$5)-$G250&lt;0,FALSE,MOD(COLUMN()-COLUMN($J$5)-$G250,$I250)=0,TRUE,FALSE),$J250*V$2,0)</f>
        <v>0</v>
      </c>
      <c r="W250" s="126">
        <f t="array" ref="W250">IF(_xlfn.SWITCH(TRUE,COLUMN()-COLUMN($J$5)-$G250&lt;0,FALSE,MOD(COLUMN()-COLUMN($J$5)-$G250,$I250)=0,TRUE,FALSE),$J250*W$2,0)</f>
        <v>0</v>
      </c>
      <c r="X250" s="126">
        <f t="array" ref="X250">IF(_xlfn.SWITCH(TRUE,COLUMN()-COLUMN($J$5)-$G250&lt;0,FALSE,MOD(COLUMN()-COLUMN($J$5)-$G250,$I250)=0,TRUE,FALSE),$J250*X$2,0)</f>
        <v>0</v>
      </c>
      <c r="Y250" s="126">
        <f t="array" ref="Y250">IF(_xlfn.SWITCH(TRUE,COLUMN()-COLUMN($J$5)-$G250&lt;0,FALSE,MOD(COLUMN()-COLUMN($J$5)-$G250,$I250)=0,TRUE,FALSE),$J250*Y$2,0)</f>
        <v>0</v>
      </c>
      <c r="Z250" s="126">
        <f t="array" ref="Z250">IF(_xlfn.SWITCH(TRUE,COLUMN()-COLUMN($J$5)-$G250&lt;0,FALSE,MOD(COLUMN()-COLUMN($J$5)-$G250,$I250)=0,TRUE,FALSE),$J250*Z$2,0)</f>
        <v>0</v>
      </c>
      <c r="AA250" s="126">
        <f t="array" ref="AA250">IF(_xlfn.SWITCH(TRUE,COLUMN()-COLUMN($J$5)-$G250&lt;0,FALSE,MOD(COLUMN()-COLUMN($J$5)-$G250,$I250)=0,TRUE,FALSE),$J250*AA$2,0)</f>
        <v>0</v>
      </c>
      <c r="AB250" s="126">
        <f t="array" ref="AB250">IF(_xlfn.SWITCH(TRUE,COLUMN()-COLUMN($J$5)-$G250&lt;0,FALSE,MOD(COLUMN()-COLUMN($J$5)-$G250,$I250)=0,TRUE,FALSE),$J250*AB$2,0)</f>
        <v>0</v>
      </c>
      <c r="AC250" s="126">
        <f t="array" ref="AC250">IF(_xlfn.SWITCH(TRUE,COLUMN()-COLUMN($J$5)-$G250&lt;0,FALSE,MOD(COLUMN()-COLUMN($J$5)-$G250,$I250)=0,TRUE,FALSE),$J250*AC$2,0)</f>
        <v>0</v>
      </c>
      <c r="AD250" s="126">
        <f t="array" ref="AD250">IF(_xlfn.SWITCH(TRUE,COLUMN()-COLUMN($J$5)-$G250&lt;0,FALSE,MOD(COLUMN()-COLUMN($J$5)-$G250,$I250)=0,TRUE,FALSE),$J250*AD$2,0)</f>
        <v>0</v>
      </c>
      <c r="AE250" s="127">
        <f t="shared" si="24"/>
        <v>707677.733147625</v>
      </c>
    </row>
    <row r="251" spans="1:31" s="128" customFormat="1" ht="27" customHeight="1" outlineLevel="2">
      <c r="A251" s="122" t="s">
        <v>909</v>
      </c>
      <c r="B251" s="175" t="s">
        <v>926</v>
      </c>
      <c r="C251" s="123"/>
      <c r="D251" s="123" t="s">
        <v>911</v>
      </c>
      <c r="E251" s="174"/>
      <c r="F251" s="172" t="s">
        <v>984</v>
      </c>
      <c r="G251" s="122">
        <f t="shared" si="23"/>
        <v>5</v>
      </c>
      <c r="H251" s="173">
        <v>2029</v>
      </c>
      <c r="I251" s="173">
        <v>25</v>
      </c>
      <c r="J251" s="415">
        <f>[1]Costs!P273</f>
        <v>607500</v>
      </c>
      <c r="K251" s="419">
        <f t="array" ref="K251">IF(_xlfn.SWITCH(TRUE,COLUMN()-COLUMN($J$5)-$G251&lt;0,FALSE,MOD(COLUMN()-COLUMN($J$5)-$G251,$I251)=0,TRUE,FALSE),$J251*K$2,0)</f>
        <v>0</v>
      </c>
      <c r="L251" s="126">
        <f t="array" ref="L251">IF(_xlfn.SWITCH(TRUE,COLUMN()-COLUMN($J$5)-$G251&lt;0,FALSE,MOD(COLUMN()-COLUMN($J$5)-$G251,$I251)=0,TRUE,FALSE),$J251*L$2,0)</f>
        <v>0</v>
      </c>
      <c r="M251" s="126">
        <f t="array" ref="M251">IF(_xlfn.SWITCH(TRUE,COLUMN()-COLUMN($J$5)-$G251&lt;0,FALSE,MOD(COLUMN()-COLUMN($J$5)-$G251,$I251)=0,TRUE,FALSE),$J251*M$2,0)</f>
        <v>0</v>
      </c>
      <c r="N251" s="126">
        <f t="array" ref="N251">IF(_xlfn.SWITCH(TRUE,COLUMN()-COLUMN($J$5)-$G251&lt;0,FALSE,MOD(COLUMN()-COLUMN($J$5)-$G251,$I251)=0,TRUE,FALSE),$J251*N$2,0)</f>
        <v>0</v>
      </c>
      <c r="O251" s="126">
        <f t="array" ref="O251">IF(_xlfn.SWITCH(TRUE,COLUMN()-COLUMN($J$5)-$G251&lt;0,FALSE,MOD(COLUMN()-COLUMN($J$5)-$G251,$I251)=0,TRUE,FALSE),$J251*O$2,0)</f>
        <v>707677.733147625</v>
      </c>
      <c r="P251" s="126">
        <f t="array" ref="P251">IF(_xlfn.SWITCH(TRUE,COLUMN()-COLUMN($J$5)-$G251&lt;0,FALSE,MOD(COLUMN()-COLUMN($J$5)-$G251,$I251)=0,TRUE,FALSE),$J251*P$2,0)</f>
        <v>0</v>
      </c>
      <c r="Q251" s="126">
        <f t="array" ref="Q251">IF(_xlfn.SWITCH(TRUE,COLUMN()-COLUMN($J$5)-$G251&lt;0,FALSE,MOD(COLUMN()-COLUMN($J$5)-$G251,$I251)=0,TRUE,FALSE),$J251*Q$2,0)</f>
        <v>0</v>
      </c>
      <c r="R251" s="126">
        <f t="array" ref="R251">IF(_xlfn.SWITCH(TRUE,COLUMN()-COLUMN($J$5)-$G251&lt;0,FALSE,MOD(COLUMN()-COLUMN($J$5)-$G251,$I251)=0,TRUE,FALSE),$J251*R$2,0)</f>
        <v>0</v>
      </c>
      <c r="S251" s="126">
        <f t="array" ref="S251">IF(_xlfn.SWITCH(TRUE,COLUMN()-COLUMN($J$5)-$G251&lt;0,FALSE,MOD(COLUMN()-COLUMN($J$5)-$G251,$I251)=0,TRUE,FALSE),$J251*S$2,0)</f>
        <v>0</v>
      </c>
      <c r="T251" s="126">
        <f t="array" ref="T251">IF(_xlfn.SWITCH(TRUE,COLUMN()-COLUMN($J$5)-$G251&lt;0,FALSE,MOD(COLUMN()-COLUMN($J$5)-$G251,$I251)=0,TRUE,FALSE),$J251*T$2,0)</f>
        <v>0</v>
      </c>
      <c r="U251" s="126">
        <f t="array" ref="U251">IF(_xlfn.SWITCH(TRUE,COLUMN()-COLUMN($J$5)-$G251&lt;0,FALSE,MOD(COLUMN()-COLUMN($J$5)-$G251,$I251)=0,TRUE,FALSE),$J251*U$2,0)</f>
        <v>0</v>
      </c>
      <c r="V251" s="126">
        <f t="array" ref="V251">IF(_xlfn.SWITCH(TRUE,COLUMN()-COLUMN($J$5)-$G251&lt;0,FALSE,MOD(COLUMN()-COLUMN($J$5)-$G251,$I251)=0,TRUE,FALSE),$J251*V$2,0)</f>
        <v>0</v>
      </c>
      <c r="W251" s="126">
        <f t="array" ref="W251">IF(_xlfn.SWITCH(TRUE,COLUMN()-COLUMN($J$5)-$G251&lt;0,FALSE,MOD(COLUMN()-COLUMN($J$5)-$G251,$I251)=0,TRUE,FALSE),$J251*W$2,0)</f>
        <v>0</v>
      </c>
      <c r="X251" s="126">
        <f t="array" ref="X251">IF(_xlfn.SWITCH(TRUE,COLUMN()-COLUMN($J$5)-$G251&lt;0,FALSE,MOD(COLUMN()-COLUMN($J$5)-$G251,$I251)=0,TRUE,FALSE),$J251*X$2,0)</f>
        <v>0</v>
      </c>
      <c r="Y251" s="126">
        <f t="array" ref="Y251">IF(_xlfn.SWITCH(TRUE,COLUMN()-COLUMN($J$5)-$G251&lt;0,FALSE,MOD(COLUMN()-COLUMN($J$5)-$G251,$I251)=0,TRUE,FALSE),$J251*Y$2,0)</f>
        <v>0</v>
      </c>
      <c r="Z251" s="126">
        <f t="array" ref="Z251">IF(_xlfn.SWITCH(TRUE,COLUMN()-COLUMN($J$5)-$G251&lt;0,FALSE,MOD(COLUMN()-COLUMN($J$5)-$G251,$I251)=0,TRUE,FALSE),$J251*Z$2,0)</f>
        <v>0</v>
      </c>
      <c r="AA251" s="126">
        <f t="array" ref="AA251">IF(_xlfn.SWITCH(TRUE,COLUMN()-COLUMN($J$5)-$G251&lt;0,FALSE,MOD(COLUMN()-COLUMN($J$5)-$G251,$I251)=0,TRUE,FALSE),$J251*AA$2,0)</f>
        <v>0</v>
      </c>
      <c r="AB251" s="126">
        <f t="array" ref="AB251">IF(_xlfn.SWITCH(TRUE,COLUMN()-COLUMN($J$5)-$G251&lt;0,FALSE,MOD(COLUMN()-COLUMN($J$5)-$G251,$I251)=0,TRUE,FALSE),$J251*AB$2,0)</f>
        <v>0</v>
      </c>
      <c r="AC251" s="126">
        <f t="array" ref="AC251">IF(_xlfn.SWITCH(TRUE,COLUMN()-COLUMN($J$5)-$G251&lt;0,FALSE,MOD(COLUMN()-COLUMN($J$5)-$G251,$I251)=0,TRUE,FALSE),$J251*AC$2,0)</f>
        <v>0</v>
      </c>
      <c r="AD251" s="126">
        <f t="array" ref="AD251">IF(_xlfn.SWITCH(TRUE,COLUMN()-COLUMN($J$5)-$G251&lt;0,FALSE,MOD(COLUMN()-COLUMN($J$5)-$G251,$I251)=0,TRUE,FALSE),$J251*AD$2,0)</f>
        <v>0</v>
      </c>
      <c r="AE251" s="127">
        <f t="shared" si="24"/>
        <v>707677.733147625</v>
      </c>
    </row>
    <row r="252" spans="1:31" s="128" customFormat="1" ht="27" customHeight="1" outlineLevel="2">
      <c r="A252" s="122" t="s">
        <v>909</v>
      </c>
      <c r="B252" s="175" t="s">
        <v>927</v>
      </c>
      <c r="C252" s="123"/>
      <c r="D252" s="123" t="s">
        <v>911</v>
      </c>
      <c r="E252" s="174"/>
      <c r="F252" s="172" t="s">
        <v>984</v>
      </c>
      <c r="G252" s="122">
        <f t="shared" si="23"/>
        <v>5</v>
      </c>
      <c r="H252" s="173">
        <v>2029</v>
      </c>
      <c r="I252" s="173">
        <v>25</v>
      </c>
      <c r="J252" s="415">
        <f>[1]Costs!P274</f>
        <v>607500</v>
      </c>
      <c r="K252" s="419">
        <f t="array" ref="K252">IF(_xlfn.SWITCH(TRUE,COLUMN()-COLUMN($J$5)-$G252&lt;0,FALSE,MOD(COLUMN()-COLUMN($J$5)-$G252,$I252)=0,TRUE,FALSE),$J252*K$2,0)</f>
        <v>0</v>
      </c>
      <c r="L252" s="126">
        <f t="array" ref="L252">IF(_xlfn.SWITCH(TRUE,COLUMN()-COLUMN($J$5)-$G252&lt;0,FALSE,MOD(COLUMN()-COLUMN($J$5)-$G252,$I252)=0,TRUE,FALSE),$J252*L$2,0)</f>
        <v>0</v>
      </c>
      <c r="M252" s="126">
        <f t="array" ref="M252">IF(_xlfn.SWITCH(TRUE,COLUMN()-COLUMN($J$5)-$G252&lt;0,FALSE,MOD(COLUMN()-COLUMN($J$5)-$G252,$I252)=0,TRUE,FALSE),$J252*M$2,0)</f>
        <v>0</v>
      </c>
      <c r="N252" s="126">
        <f t="array" ref="N252">IF(_xlfn.SWITCH(TRUE,COLUMN()-COLUMN($J$5)-$G252&lt;0,FALSE,MOD(COLUMN()-COLUMN($J$5)-$G252,$I252)=0,TRUE,FALSE),$J252*N$2,0)</f>
        <v>0</v>
      </c>
      <c r="O252" s="126">
        <f t="array" ref="O252">IF(_xlfn.SWITCH(TRUE,COLUMN()-COLUMN($J$5)-$G252&lt;0,FALSE,MOD(COLUMN()-COLUMN($J$5)-$G252,$I252)=0,TRUE,FALSE),$J252*O$2,0)</f>
        <v>707677.733147625</v>
      </c>
      <c r="P252" s="126">
        <f t="array" ref="P252">IF(_xlfn.SWITCH(TRUE,COLUMN()-COLUMN($J$5)-$G252&lt;0,FALSE,MOD(COLUMN()-COLUMN($J$5)-$G252,$I252)=0,TRUE,FALSE),$J252*P$2,0)</f>
        <v>0</v>
      </c>
      <c r="Q252" s="126">
        <f t="array" ref="Q252">IF(_xlfn.SWITCH(TRUE,COLUMN()-COLUMN($J$5)-$G252&lt;0,FALSE,MOD(COLUMN()-COLUMN($J$5)-$G252,$I252)=0,TRUE,FALSE),$J252*Q$2,0)</f>
        <v>0</v>
      </c>
      <c r="R252" s="126">
        <f t="array" ref="R252">IF(_xlfn.SWITCH(TRUE,COLUMN()-COLUMN($J$5)-$G252&lt;0,FALSE,MOD(COLUMN()-COLUMN($J$5)-$G252,$I252)=0,TRUE,FALSE),$J252*R$2,0)</f>
        <v>0</v>
      </c>
      <c r="S252" s="126">
        <f t="array" ref="S252">IF(_xlfn.SWITCH(TRUE,COLUMN()-COLUMN($J$5)-$G252&lt;0,FALSE,MOD(COLUMN()-COLUMN($J$5)-$G252,$I252)=0,TRUE,FALSE),$J252*S$2,0)</f>
        <v>0</v>
      </c>
      <c r="T252" s="126">
        <f t="array" ref="T252">IF(_xlfn.SWITCH(TRUE,COLUMN()-COLUMN($J$5)-$G252&lt;0,FALSE,MOD(COLUMN()-COLUMN($J$5)-$G252,$I252)=0,TRUE,FALSE),$J252*T$2,0)</f>
        <v>0</v>
      </c>
      <c r="U252" s="126">
        <f t="array" ref="U252">IF(_xlfn.SWITCH(TRUE,COLUMN()-COLUMN($J$5)-$G252&lt;0,FALSE,MOD(COLUMN()-COLUMN($J$5)-$G252,$I252)=0,TRUE,FALSE),$J252*U$2,0)</f>
        <v>0</v>
      </c>
      <c r="V252" s="126">
        <f t="array" ref="V252">IF(_xlfn.SWITCH(TRUE,COLUMN()-COLUMN($J$5)-$G252&lt;0,FALSE,MOD(COLUMN()-COLUMN($J$5)-$G252,$I252)=0,TRUE,FALSE),$J252*V$2,0)</f>
        <v>0</v>
      </c>
      <c r="W252" s="126">
        <f t="array" ref="W252">IF(_xlfn.SWITCH(TRUE,COLUMN()-COLUMN($J$5)-$G252&lt;0,FALSE,MOD(COLUMN()-COLUMN($J$5)-$G252,$I252)=0,TRUE,FALSE),$J252*W$2,0)</f>
        <v>0</v>
      </c>
      <c r="X252" s="126">
        <f t="array" ref="X252">IF(_xlfn.SWITCH(TRUE,COLUMN()-COLUMN($J$5)-$G252&lt;0,FALSE,MOD(COLUMN()-COLUMN($J$5)-$G252,$I252)=0,TRUE,FALSE),$J252*X$2,0)</f>
        <v>0</v>
      </c>
      <c r="Y252" s="126">
        <f t="array" ref="Y252">IF(_xlfn.SWITCH(TRUE,COLUMN()-COLUMN($J$5)-$G252&lt;0,FALSE,MOD(COLUMN()-COLUMN($J$5)-$G252,$I252)=0,TRUE,FALSE),$J252*Y$2,0)</f>
        <v>0</v>
      </c>
      <c r="Z252" s="126">
        <f t="array" ref="Z252">IF(_xlfn.SWITCH(TRUE,COLUMN()-COLUMN($J$5)-$G252&lt;0,FALSE,MOD(COLUMN()-COLUMN($J$5)-$G252,$I252)=0,TRUE,FALSE),$J252*Z$2,0)</f>
        <v>0</v>
      </c>
      <c r="AA252" s="126">
        <f t="array" ref="AA252">IF(_xlfn.SWITCH(TRUE,COLUMN()-COLUMN($J$5)-$G252&lt;0,FALSE,MOD(COLUMN()-COLUMN($J$5)-$G252,$I252)=0,TRUE,FALSE),$J252*AA$2,0)</f>
        <v>0</v>
      </c>
      <c r="AB252" s="126">
        <f t="array" ref="AB252">IF(_xlfn.SWITCH(TRUE,COLUMN()-COLUMN($J$5)-$G252&lt;0,FALSE,MOD(COLUMN()-COLUMN($J$5)-$G252,$I252)=0,TRUE,FALSE),$J252*AB$2,0)</f>
        <v>0</v>
      </c>
      <c r="AC252" s="126">
        <f t="array" ref="AC252">IF(_xlfn.SWITCH(TRUE,COLUMN()-COLUMN($J$5)-$G252&lt;0,FALSE,MOD(COLUMN()-COLUMN($J$5)-$G252,$I252)=0,TRUE,FALSE),$J252*AC$2,0)</f>
        <v>0</v>
      </c>
      <c r="AD252" s="126">
        <f t="array" ref="AD252">IF(_xlfn.SWITCH(TRUE,COLUMN()-COLUMN($J$5)-$G252&lt;0,FALSE,MOD(COLUMN()-COLUMN($J$5)-$G252,$I252)=0,TRUE,FALSE),$J252*AD$2,0)</f>
        <v>0</v>
      </c>
      <c r="AE252" s="127">
        <f t="shared" si="24"/>
        <v>707677.733147625</v>
      </c>
    </row>
    <row r="253" spans="1:31" s="128" customFormat="1" ht="27" customHeight="1" outlineLevel="2">
      <c r="A253" s="122" t="s">
        <v>909</v>
      </c>
      <c r="B253" s="175" t="s">
        <v>928</v>
      </c>
      <c r="C253" s="123"/>
      <c r="D253" s="123" t="s">
        <v>911</v>
      </c>
      <c r="E253" s="174"/>
      <c r="F253" s="172" t="s">
        <v>984</v>
      </c>
      <c r="G253" s="122">
        <f t="shared" si="23"/>
        <v>5</v>
      </c>
      <c r="H253" s="173">
        <v>2029</v>
      </c>
      <c r="I253" s="173">
        <v>25</v>
      </c>
      <c r="J253" s="415">
        <f>[1]Costs!P275</f>
        <v>607500</v>
      </c>
      <c r="K253" s="419">
        <f t="array" ref="K253">IF(_xlfn.SWITCH(TRUE,COLUMN()-COLUMN($J$5)-$G253&lt;0,FALSE,MOD(COLUMN()-COLUMN($J$5)-$G253,$I253)=0,TRUE,FALSE),$J253*K$2,0)</f>
        <v>0</v>
      </c>
      <c r="L253" s="126">
        <f t="array" ref="L253">IF(_xlfn.SWITCH(TRUE,COLUMN()-COLUMN($J$5)-$G253&lt;0,FALSE,MOD(COLUMN()-COLUMN($J$5)-$G253,$I253)=0,TRUE,FALSE),$J253*L$2,0)</f>
        <v>0</v>
      </c>
      <c r="M253" s="126">
        <f t="array" ref="M253">IF(_xlfn.SWITCH(TRUE,COLUMN()-COLUMN($J$5)-$G253&lt;0,FALSE,MOD(COLUMN()-COLUMN($J$5)-$G253,$I253)=0,TRUE,FALSE),$J253*M$2,0)</f>
        <v>0</v>
      </c>
      <c r="N253" s="126">
        <f t="array" ref="N253">IF(_xlfn.SWITCH(TRUE,COLUMN()-COLUMN($J$5)-$G253&lt;0,FALSE,MOD(COLUMN()-COLUMN($J$5)-$G253,$I253)=0,TRUE,FALSE),$J253*N$2,0)</f>
        <v>0</v>
      </c>
      <c r="O253" s="126">
        <f t="array" ref="O253">IF(_xlfn.SWITCH(TRUE,COLUMN()-COLUMN($J$5)-$G253&lt;0,FALSE,MOD(COLUMN()-COLUMN($J$5)-$G253,$I253)=0,TRUE,FALSE),$J253*O$2,0)</f>
        <v>707677.733147625</v>
      </c>
      <c r="P253" s="126">
        <f t="array" ref="P253">IF(_xlfn.SWITCH(TRUE,COLUMN()-COLUMN($J$5)-$G253&lt;0,FALSE,MOD(COLUMN()-COLUMN($J$5)-$G253,$I253)=0,TRUE,FALSE),$J253*P$2,0)</f>
        <v>0</v>
      </c>
      <c r="Q253" s="126">
        <f t="array" ref="Q253">IF(_xlfn.SWITCH(TRUE,COLUMN()-COLUMN($J$5)-$G253&lt;0,FALSE,MOD(COLUMN()-COLUMN($J$5)-$G253,$I253)=0,TRUE,FALSE),$J253*Q$2,0)</f>
        <v>0</v>
      </c>
      <c r="R253" s="126">
        <f t="array" ref="R253">IF(_xlfn.SWITCH(TRUE,COLUMN()-COLUMN($J$5)-$G253&lt;0,FALSE,MOD(COLUMN()-COLUMN($J$5)-$G253,$I253)=0,TRUE,FALSE),$J253*R$2,0)</f>
        <v>0</v>
      </c>
      <c r="S253" s="126">
        <f t="array" ref="S253">IF(_xlfn.SWITCH(TRUE,COLUMN()-COLUMN($J$5)-$G253&lt;0,FALSE,MOD(COLUMN()-COLUMN($J$5)-$G253,$I253)=0,TRUE,FALSE),$J253*S$2,0)</f>
        <v>0</v>
      </c>
      <c r="T253" s="126">
        <f t="array" ref="T253">IF(_xlfn.SWITCH(TRUE,COLUMN()-COLUMN($J$5)-$G253&lt;0,FALSE,MOD(COLUMN()-COLUMN($J$5)-$G253,$I253)=0,TRUE,FALSE),$J253*T$2,0)</f>
        <v>0</v>
      </c>
      <c r="U253" s="126">
        <f t="array" ref="U253">IF(_xlfn.SWITCH(TRUE,COLUMN()-COLUMN($J$5)-$G253&lt;0,FALSE,MOD(COLUMN()-COLUMN($J$5)-$G253,$I253)=0,TRUE,FALSE),$J253*U$2,0)</f>
        <v>0</v>
      </c>
      <c r="V253" s="126">
        <f t="array" ref="V253">IF(_xlfn.SWITCH(TRUE,COLUMN()-COLUMN($J$5)-$G253&lt;0,FALSE,MOD(COLUMN()-COLUMN($J$5)-$G253,$I253)=0,TRUE,FALSE),$J253*V$2,0)</f>
        <v>0</v>
      </c>
      <c r="W253" s="126">
        <f t="array" ref="W253">IF(_xlfn.SWITCH(TRUE,COLUMN()-COLUMN($J$5)-$G253&lt;0,FALSE,MOD(COLUMN()-COLUMN($J$5)-$G253,$I253)=0,TRUE,FALSE),$J253*W$2,0)</f>
        <v>0</v>
      </c>
      <c r="X253" s="126">
        <f t="array" ref="X253">IF(_xlfn.SWITCH(TRUE,COLUMN()-COLUMN($J$5)-$G253&lt;0,FALSE,MOD(COLUMN()-COLUMN($J$5)-$G253,$I253)=0,TRUE,FALSE),$J253*X$2,0)</f>
        <v>0</v>
      </c>
      <c r="Y253" s="126">
        <f t="array" ref="Y253">IF(_xlfn.SWITCH(TRUE,COLUMN()-COLUMN($J$5)-$G253&lt;0,FALSE,MOD(COLUMN()-COLUMN($J$5)-$G253,$I253)=0,TRUE,FALSE),$J253*Y$2,0)</f>
        <v>0</v>
      </c>
      <c r="Z253" s="126">
        <f t="array" ref="Z253">IF(_xlfn.SWITCH(TRUE,COLUMN()-COLUMN($J$5)-$G253&lt;0,FALSE,MOD(COLUMN()-COLUMN($J$5)-$G253,$I253)=0,TRUE,FALSE),$J253*Z$2,0)</f>
        <v>0</v>
      </c>
      <c r="AA253" s="126">
        <f t="array" ref="AA253">IF(_xlfn.SWITCH(TRUE,COLUMN()-COLUMN($J$5)-$G253&lt;0,FALSE,MOD(COLUMN()-COLUMN($J$5)-$G253,$I253)=0,TRUE,FALSE),$J253*AA$2,0)</f>
        <v>0</v>
      </c>
      <c r="AB253" s="126">
        <f t="array" ref="AB253">IF(_xlfn.SWITCH(TRUE,COLUMN()-COLUMN($J$5)-$G253&lt;0,FALSE,MOD(COLUMN()-COLUMN($J$5)-$G253,$I253)=0,TRUE,FALSE),$J253*AB$2,0)</f>
        <v>0</v>
      </c>
      <c r="AC253" s="126">
        <f t="array" ref="AC253">IF(_xlfn.SWITCH(TRUE,COLUMN()-COLUMN($J$5)-$G253&lt;0,FALSE,MOD(COLUMN()-COLUMN($J$5)-$G253,$I253)=0,TRUE,FALSE),$J253*AC$2,0)</f>
        <v>0</v>
      </c>
      <c r="AD253" s="126">
        <f t="array" ref="AD253">IF(_xlfn.SWITCH(TRUE,COLUMN()-COLUMN($J$5)-$G253&lt;0,FALSE,MOD(COLUMN()-COLUMN($J$5)-$G253,$I253)=0,TRUE,FALSE),$J253*AD$2,0)</f>
        <v>0</v>
      </c>
      <c r="AE253" s="127">
        <f t="shared" si="24"/>
        <v>707677.733147625</v>
      </c>
    </row>
    <row r="254" spans="1:31" s="128" customFormat="1" ht="27" customHeight="1" outlineLevel="2">
      <c r="A254" s="122" t="s">
        <v>909</v>
      </c>
      <c r="B254" s="176"/>
      <c r="C254" s="123"/>
      <c r="D254" s="123"/>
      <c r="E254" s="174"/>
      <c r="F254" s="172"/>
      <c r="G254" s="122">
        <f t="shared" si="23"/>
        <v>-2024</v>
      </c>
      <c r="H254" s="177">
        <v>0</v>
      </c>
      <c r="I254" s="120">
        <v>25</v>
      </c>
      <c r="J254" s="415">
        <v>0</v>
      </c>
      <c r="K254" s="419">
        <f t="array" ref="K254">IF(_xlfn.SWITCH(TRUE,COLUMN()-COLUMN($J$5)-$G254&lt;0,FALSE,MOD(COLUMN()-COLUMN($J$5)-$G254,$I254)=0,TRUE,FALSE),$J254*K$2,0)</f>
        <v>0</v>
      </c>
      <c r="L254" s="126">
        <f t="array" ref="L254">IF(_xlfn.SWITCH(TRUE,COLUMN()-COLUMN($J$5)-$G254&lt;0,FALSE,MOD(COLUMN()-COLUMN($J$5)-$G254,$I254)=0,TRUE,FALSE),$J254*L$2,0)</f>
        <v>0</v>
      </c>
      <c r="M254" s="126">
        <f t="array" ref="M254">IF(_xlfn.SWITCH(TRUE,COLUMN()-COLUMN($J$5)-$G254&lt;0,FALSE,MOD(COLUMN()-COLUMN($J$5)-$G254,$I254)=0,TRUE,FALSE),$J254*M$2,0)</f>
        <v>0</v>
      </c>
      <c r="N254" s="126">
        <f t="array" ref="N254">IF(_xlfn.SWITCH(TRUE,COLUMN()-COLUMN($J$5)-$G254&lt;0,FALSE,MOD(COLUMN()-COLUMN($J$5)-$G254,$I254)=0,TRUE,FALSE),$J254*N$2,0)</f>
        <v>0</v>
      </c>
      <c r="O254" s="126">
        <f t="array" ref="O254">IF(_xlfn.SWITCH(TRUE,COLUMN()-COLUMN($J$5)-$G254&lt;0,FALSE,MOD(COLUMN()-COLUMN($J$5)-$G254,$I254)=0,TRUE,FALSE),$J254*O$2,0)</f>
        <v>0</v>
      </c>
      <c r="P254" s="126">
        <f t="array" ref="P254">IF(_xlfn.SWITCH(TRUE,COLUMN()-COLUMN($J$5)-$G254&lt;0,FALSE,MOD(COLUMN()-COLUMN($J$5)-$G254,$I254)=0,TRUE,FALSE),$J254*P$2,0)</f>
        <v>0</v>
      </c>
      <c r="Q254" s="126">
        <f t="array" ref="Q254">IF(_xlfn.SWITCH(TRUE,COLUMN()-COLUMN($J$5)-$G254&lt;0,FALSE,MOD(COLUMN()-COLUMN($J$5)-$G254,$I254)=0,TRUE,FALSE),$J254*Q$2,0)</f>
        <v>0</v>
      </c>
      <c r="R254" s="126">
        <f t="array" ref="R254">IF(_xlfn.SWITCH(TRUE,COLUMN()-COLUMN($J$5)-$G254&lt;0,FALSE,MOD(COLUMN()-COLUMN($J$5)-$G254,$I254)=0,TRUE,FALSE),$J254*R$2,0)</f>
        <v>0</v>
      </c>
      <c r="S254" s="126">
        <f t="array" ref="S254">IF(_xlfn.SWITCH(TRUE,COLUMN()-COLUMN($J$5)-$G254&lt;0,FALSE,MOD(COLUMN()-COLUMN($J$5)-$G254,$I254)=0,TRUE,FALSE),$J254*S$2,0)</f>
        <v>0</v>
      </c>
      <c r="T254" s="126">
        <f t="array" ref="T254">IF(_xlfn.SWITCH(TRUE,COLUMN()-COLUMN($J$5)-$G254&lt;0,FALSE,MOD(COLUMN()-COLUMN($J$5)-$G254,$I254)=0,TRUE,FALSE),$J254*T$2,0)</f>
        <v>0</v>
      </c>
      <c r="U254" s="126">
        <f t="array" ref="U254">IF(_xlfn.SWITCH(TRUE,COLUMN()-COLUMN($J$5)-$G254&lt;0,FALSE,MOD(COLUMN()-COLUMN($J$5)-$G254,$I254)=0,TRUE,FALSE),$J254*U$2,0)</f>
        <v>0</v>
      </c>
      <c r="V254" s="126">
        <f t="array" ref="V254">IF(_xlfn.SWITCH(TRUE,COLUMN()-COLUMN($J$5)-$G254&lt;0,FALSE,MOD(COLUMN()-COLUMN($J$5)-$G254,$I254)=0,TRUE,FALSE),$J254*V$2,0)</f>
        <v>0</v>
      </c>
      <c r="W254" s="126">
        <f t="array" ref="W254">IF(_xlfn.SWITCH(TRUE,COLUMN()-COLUMN($J$5)-$G254&lt;0,FALSE,MOD(COLUMN()-COLUMN($J$5)-$G254,$I254)=0,TRUE,FALSE),$J254*W$2,0)</f>
        <v>0</v>
      </c>
      <c r="X254" s="126">
        <f t="array" ref="X254">IF(_xlfn.SWITCH(TRUE,COLUMN()-COLUMN($J$5)-$G254&lt;0,FALSE,MOD(COLUMN()-COLUMN($J$5)-$G254,$I254)=0,TRUE,FALSE),$J254*X$2,0)</f>
        <v>0</v>
      </c>
      <c r="Y254" s="126">
        <f t="array" ref="Y254">IF(_xlfn.SWITCH(TRUE,COLUMN()-COLUMN($J$5)-$G254&lt;0,FALSE,MOD(COLUMN()-COLUMN($J$5)-$G254,$I254)=0,TRUE,FALSE),$J254*Y$2,0)</f>
        <v>0</v>
      </c>
      <c r="Z254" s="126">
        <f t="array" ref="Z254">IF(_xlfn.SWITCH(TRUE,COLUMN()-COLUMN($J$5)-$G254&lt;0,FALSE,MOD(COLUMN()-COLUMN($J$5)-$G254,$I254)=0,TRUE,FALSE),$J254*Z$2,0)</f>
        <v>0</v>
      </c>
      <c r="AA254" s="126">
        <f t="array" ref="AA254">IF(_xlfn.SWITCH(TRUE,COLUMN()-COLUMN($J$5)-$G254&lt;0,FALSE,MOD(COLUMN()-COLUMN($J$5)-$G254,$I254)=0,TRUE,FALSE),$J254*AA$2,0)</f>
        <v>0</v>
      </c>
      <c r="AB254" s="126">
        <f t="array" ref="AB254">IF(_xlfn.SWITCH(TRUE,COLUMN()-COLUMN($J$5)-$G254&lt;0,FALSE,MOD(COLUMN()-COLUMN($J$5)-$G254,$I254)=0,TRUE,FALSE),$J254*AB$2,0)</f>
        <v>0</v>
      </c>
      <c r="AC254" s="126">
        <f t="array" ref="AC254">IF(_xlfn.SWITCH(TRUE,COLUMN()-COLUMN($J$5)-$G254&lt;0,FALSE,MOD(COLUMN()-COLUMN($J$5)-$G254,$I254)=0,TRUE,FALSE),$J254*AC$2,0)</f>
        <v>0</v>
      </c>
      <c r="AD254" s="126">
        <f t="array" ref="AD254">IF(_xlfn.SWITCH(TRUE,COLUMN()-COLUMN($J$5)-$G254&lt;0,FALSE,MOD(COLUMN()-COLUMN($J$5)-$G254,$I254)=0,TRUE,FALSE),$J254*AD$2,0)</f>
        <v>0</v>
      </c>
      <c r="AE254" s="127">
        <f>SUM(K254:AD254)</f>
        <v>0</v>
      </c>
    </row>
    <row r="255" spans="1:31" s="128" customFormat="1" ht="27" customHeight="1" outlineLevel="2">
      <c r="A255" s="122" t="s">
        <v>909</v>
      </c>
      <c r="B255" s="176"/>
      <c r="C255" s="123"/>
      <c r="D255" s="123"/>
      <c r="E255" s="174"/>
      <c r="F255" s="172"/>
      <c r="G255" s="122">
        <f t="shared" si="23"/>
        <v>-2024</v>
      </c>
      <c r="H255" s="177">
        <v>0</v>
      </c>
      <c r="I255" s="120">
        <v>25</v>
      </c>
      <c r="J255" s="415">
        <f>[1]Costs!P276</f>
        <v>0</v>
      </c>
      <c r="K255" s="419">
        <f t="array" ref="K255">IF(_xlfn.SWITCH(TRUE,COLUMN()-COLUMN($J$5)-$G255&lt;0,FALSE,MOD(COLUMN()-COLUMN($J$5)-$G255,$I255)=0,TRUE,FALSE),$J255*K$2,0)</f>
        <v>0</v>
      </c>
      <c r="L255" s="126">
        <f t="array" ref="L255">IF(_xlfn.SWITCH(TRUE,COLUMN()-COLUMN($J$5)-$G255&lt;0,FALSE,MOD(COLUMN()-COLUMN($J$5)-$G255,$I255)=0,TRUE,FALSE),$J255*L$2,0)</f>
        <v>0</v>
      </c>
      <c r="M255" s="126">
        <f t="array" ref="M255">IF(_xlfn.SWITCH(TRUE,COLUMN()-COLUMN($J$5)-$G255&lt;0,FALSE,MOD(COLUMN()-COLUMN($J$5)-$G255,$I255)=0,TRUE,FALSE),$J255*M$2,0)</f>
        <v>0</v>
      </c>
      <c r="N255" s="126">
        <f t="array" ref="N255">IF(_xlfn.SWITCH(TRUE,COLUMN()-COLUMN($J$5)-$G255&lt;0,FALSE,MOD(COLUMN()-COLUMN($J$5)-$G255,$I255)=0,TRUE,FALSE),$J255*N$2,0)</f>
        <v>0</v>
      </c>
      <c r="O255" s="126">
        <f t="array" ref="O255">IF(_xlfn.SWITCH(TRUE,COLUMN()-COLUMN($J$5)-$G255&lt;0,FALSE,MOD(COLUMN()-COLUMN($J$5)-$G255,$I255)=0,TRUE,FALSE),$J255*O$2,0)</f>
        <v>0</v>
      </c>
      <c r="P255" s="126">
        <f t="array" ref="P255">IF(_xlfn.SWITCH(TRUE,COLUMN()-COLUMN($J$5)-$G255&lt;0,FALSE,MOD(COLUMN()-COLUMN($J$5)-$G255,$I255)=0,TRUE,FALSE),$J255*P$2,0)</f>
        <v>0</v>
      </c>
      <c r="Q255" s="126">
        <f t="array" ref="Q255">IF(_xlfn.SWITCH(TRUE,COLUMN()-COLUMN($J$5)-$G255&lt;0,FALSE,MOD(COLUMN()-COLUMN($J$5)-$G255,$I255)=0,TRUE,FALSE),$J255*Q$2,0)</f>
        <v>0</v>
      </c>
      <c r="R255" s="126">
        <f t="array" ref="R255">IF(_xlfn.SWITCH(TRUE,COLUMN()-COLUMN($J$5)-$G255&lt;0,FALSE,MOD(COLUMN()-COLUMN($J$5)-$G255,$I255)=0,TRUE,FALSE),$J255*R$2,0)</f>
        <v>0</v>
      </c>
      <c r="S255" s="126">
        <f t="array" ref="S255">IF(_xlfn.SWITCH(TRUE,COLUMN()-COLUMN($J$5)-$G255&lt;0,FALSE,MOD(COLUMN()-COLUMN($J$5)-$G255,$I255)=0,TRUE,FALSE),$J255*S$2,0)</f>
        <v>0</v>
      </c>
      <c r="T255" s="126">
        <f t="array" ref="T255">IF(_xlfn.SWITCH(TRUE,COLUMN()-COLUMN($J$5)-$G255&lt;0,FALSE,MOD(COLUMN()-COLUMN($J$5)-$G255,$I255)=0,TRUE,FALSE),$J255*T$2,0)</f>
        <v>0</v>
      </c>
      <c r="U255" s="126">
        <f t="array" ref="U255">IF(_xlfn.SWITCH(TRUE,COLUMN()-COLUMN($J$5)-$G255&lt;0,FALSE,MOD(COLUMN()-COLUMN($J$5)-$G255,$I255)=0,TRUE,FALSE),$J255*U$2,0)</f>
        <v>0</v>
      </c>
      <c r="V255" s="126">
        <f t="array" ref="V255">IF(_xlfn.SWITCH(TRUE,COLUMN()-COLUMN($J$5)-$G255&lt;0,FALSE,MOD(COLUMN()-COLUMN($J$5)-$G255,$I255)=0,TRUE,FALSE),$J255*V$2,0)</f>
        <v>0</v>
      </c>
      <c r="W255" s="126">
        <f t="array" ref="W255">IF(_xlfn.SWITCH(TRUE,COLUMN()-COLUMN($J$5)-$G255&lt;0,FALSE,MOD(COLUMN()-COLUMN($J$5)-$G255,$I255)=0,TRUE,FALSE),$J255*W$2,0)</f>
        <v>0</v>
      </c>
      <c r="X255" s="126">
        <f t="array" ref="X255">IF(_xlfn.SWITCH(TRUE,COLUMN()-COLUMN($J$5)-$G255&lt;0,FALSE,MOD(COLUMN()-COLUMN($J$5)-$G255,$I255)=0,TRUE,FALSE),$J255*X$2,0)</f>
        <v>0</v>
      </c>
      <c r="Y255" s="126">
        <f t="array" ref="Y255">IF(_xlfn.SWITCH(TRUE,COLUMN()-COLUMN($J$5)-$G255&lt;0,FALSE,MOD(COLUMN()-COLUMN($J$5)-$G255,$I255)=0,TRUE,FALSE),$J255*Y$2,0)</f>
        <v>0</v>
      </c>
      <c r="Z255" s="126">
        <f t="array" ref="Z255">IF(_xlfn.SWITCH(TRUE,COLUMN()-COLUMN($J$5)-$G255&lt;0,FALSE,MOD(COLUMN()-COLUMN($J$5)-$G255,$I255)=0,TRUE,FALSE),$J255*Z$2,0)</f>
        <v>0</v>
      </c>
      <c r="AA255" s="126">
        <f t="array" ref="AA255">IF(_xlfn.SWITCH(TRUE,COLUMN()-COLUMN($J$5)-$G255&lt;0,FALSE,MOD(COLUMN()-COLUMN($J$5)-$G255,$I255)=0,TRUE,FALSE),$J255*AA$2,0)</f>
        <v>0</v>
      </c>
      <c r="AB255" s="126">
        <f t="array" ref="AB255">IF(_xlfn.SWITCH(TRUE,COLUMN()-COLUMN($J$5)-$G255&lt;0,FALSE,MOD(COLUMN()-COLUMN($J$5)-$G255,$I255)=0,TRUE,FALSE),$J255*AB$2,0)</f>
        <v>0</v>
      </c>
      <c r="AC255" s="126">
        <f t="array" ref="AC255">IF(_xlfn.SWITCH(TRUE,COLUMN()-COLUMN($J$5)-$G255&lt;0,FALSE,MOD(COLUMN()-COLUMN($J$5)-$G255,$I255)=0,TRUE,FALSE),$J255*AC$2,0)</f>
        <v>0</v>
      </c>
      <c r="AD255" s="126">
        <f t="array" ref="AD255">IF(_xlfn.SWITCH(TRUE,COLUMN()-COLUMN($J$5)-$G255&lt;0,FALSE,MOD(COLUMN()-COLUMN($J$5)-$G255,$I255)=0,TRUE,FALSE),$J255*AD$2,0)</f>
        <v>0</v>
      </c>
      <c r="AE255" s="127">
        <f>SUM(K255:AD255)</f>
        <v>0</v>
      </c>
    </row>
    <row r="256" spans="1:31" s="128" customFormat="1" ht="31.5" outlineLevel="1">
      <c r="A256" s="143" t="s">
        <v>929</v>
      </c>
      <c r="B256" s="178"/>
      <c r="C256" s="160"/>
      <c r="D256" s="179"/>
      <c r="E256" s="168"/>
      <c r="F256" s="180"/>
      <c r="G256" s="180"/>
      <c r="H256" s="181"/>
      <c r="I256" s="150"/>
      <c r="J256" s="416"/>
      <c r="K256" s="420">
        <f t="shared" ref="K256:AE256" si="25">SUM(K237:K255)</f>
        <v>13972.499999999998</v>
      </c>
      <c r="L256" s="135">
        <f t="shared" si="25"/>
        <v>0</v>
      </c>
      <c r="M256" s="135">
        <f t="shared" si="25"/>
        <v>2001162.4087499999</v>
      </c>
      <c r="N256" s="135">
        <f t="shared" si="25"/>
        <v>1450472.1607125001</v>
      </c>
      <c r="O256" s="135">
        <f t="shared" si="25"/>
        <v>8020347.6423397493</v>
      </c>
      <c r="P256" s="135">
        <f t="shared" si="25"/>
        <v>0</v>
      </c>
      <c r="Q256" s="135">
        <f t="shared" si="25"/>
        <v>0</v>
      </c>
      <c r="R256" s="135">
        <f t="shared" si="25"/>
        <v>0</v>
      </c>
      <c r="S256" s="135">
        <f t="shared" si="25"/>
        <v>0</v>
      </c>
      <c r="T256" s="135">
        <f t="shared" si="25"/>
        <v>0</v>
      </c>
      <c r="U256" s="135">
        <f t="shared" si="25"/>
        <v>0</v>
      </c>
      <c r="V256" s="135">
        <f t="shared" si="25"/>
        <v>0</v>
      </c>
      <c r="W256" s="135">
        <f t="shared" si="25"/>
        <v>0</v>
      </c>
      <c r="X256" s="135">
        <f t="shared" si="25"/>
        <v>0</v>
      </c>
      <c r="Y256" s="135">
        <f t="shared" si="25"/>
        <v>0</v>
      </c>
      <c r="Z256" s="135">
        <f t="shared" si="25"/>
        <v>0</v>
      </c>
      <c r="AA256" s="135">
        <f t="shared" si="25"/>
        <v>0</v>
      </c>
      <c r="AB256" s="135">
        <f t="shared" si="25"/>
        <v>0</v>
      </c>
      <c r="AC256" s="135">
        <f t="shared" si="25"/>
        <v>0</v>
      </c>
      <c r="AD256" s="135">
        <f t="shared" si="25"/>
        <v>0</v>
      </c>
      <c r="AE256" s="151">
        <f t="shared" si="25"/>
        <v>11485954.71180225</v>
      </c>
    </row>
    <row r="257" spans="1:31" s="128" customFormat="1" ht="27" customHeight="1" outlineLevel="2">
      <c r="A257" s="120" t="s">
        <v>930</v>
      </c>
      <c r="B257" s="492" t="s">
        <v>1253</v>
      </c>
      <c r="C257" s="137" t="s">
        <v>1278</v>
      </c>
      <c r="D257" s="252" t="s">
        <v>1130</v>
      </c>
      <c r="E257" s="137"/>
      <c r="F257" s="138" t="s">
        <v>985</v>
      </c>
      <c r="G257" s="122">
        <f>H257-2024</f>
        <v>23</v>
      </c>
      <c r="H257" s="22">
        <v>2047</v>
      </c>
      <c r="I257" s="138">
        <v>25</v>
      </c>
      <c r="J257" s="415">
        <f>Costs!P267</f>
        <v>3314283.75</v>
      </c>
      <c r="K257" s="419">
        <f t="array" ref="K257">IF(_xlfn.SWITCH(TRUE,COLUMN()-COLUMN($J$5)-$G257&lt;0,FALSE,MOD(COLUMN()-COLUMN($J$5)-$G257,$I257)=0,TRUE,FALSE),$J257*K$2,0)</f>
        <v>0</v>
      </c>
      <c r="L257" s="126">
        <f t="array" ref="L257">IF(_xlfn.SWITCH(TRUE,COLUMN()-COLUMN($J$5)-$G257&lt;0,FALSE,MOD(COLUMN()-COLUMN($J$5)-$G257,$I257)=0,TRUE,FALSE),$J257*L$2,0)</f>
        <v>0</v>
      </c>
      <c r="M257" s="126">
        <f t="array" ref="M257">IF(_xlfn.SWITCH(TRUE,COLUMN()-COLUMN($J$5)-$G257&lt;0,FALSE,MOD(COLUMN()-COLUMN($J$5)-$G257,$I257)=0,TRUE,FALSE),$J257*M$2,0)</f>
        <v>0</v>
      </c>
      <c r="N257" s="126">
        <f t="array" ref="N257">IF(_xlfn.SWITCH(TRUE,COLUMN()-COLUMN($J$5)-$G257&lt;0,FALSE,MOD(COLUMN()-COLUMN($J$5)-$G257,$I257)=0,TRUE,FALSE),$J257*N$2,0)</f>
        <v>0</v>
      </c>
      <c r="O257" s="126">
        <f t="array" ref="O257">IF(_xlfn.SWITCH(TRUE,COLUMN()-COLUMN($J$5)-$G257&lt;0,FALSE,MOD(COLUMN()-COLUMN($J$5)-$G257,$I257)=0,TRUE,FALSE),$J257*O$2,0)</f>
        <v>0</v>
      </c>
      <c r="P257" s="126">
        <f t="array" ref="P257">IF(_xlfn.SWITCH(TRUE,COLUMN()-COLUMN($J$5)-$G257&lt;0,FALSE,MOD(COLUMN()-COLUMN($J$5)-$G257,$I257)=0,TRUE,FALSE),$J257*P$2,0)</f>
        <v>0</v>
      </c>
      <c r="Q257" s="126">
        <f t="array" ref="Q257">IF(_xlfn.SWITCH(TRUE,COLUMN()-COLUMN($J$5)-$G257&lt;0,FALSE,MOD(COLUMN()-COLUMN($J$5)-$G257,$I257)=0,TRUE,FALSE),$J257*Q$2,0)</f>
        <v>0</v>
      </c>
      <c r="R257" s="126">
        <f t="array" ref="R257">IF(_xlfn.SWITCH(TRUE,COLUMN()-COLUMN($J$5)-$G257&lt;0,FALSE,MOD(COLUMN()-COLUMN($J$5)-$G257,$I257)=0,TRUE,FALSE),$J257*R$2,0)</f>
        <v>0</v>
      </c>
      <c r="S257" s="126">
        <f t="array" ref="S257">IF(_xlfn.SWITCH(TRUE,COLUMN()-COLUMN($J$5)-$G257&lt;0,FALSE,MOD(COLUMN()-COLUMN($J$5)-$G257,$I257)=0,TRUE,FALSE),$J257*S$2,0)</f>
        <v>0</v>
      </c>
      <c r="T257" s="126">
        <f t="array" ref="T257">IF(_xlfn.SWITCH(TRUE,COLUMN()-COLUMN($J$5)-$G257&lt;0,FALSE,MOD(COLUMN()-COLUMN($J$5)-$G257,$I257)=0,TRUE,FALSE),$J257*T$2,0)</f>
        <v>0</v>
      </c>
      <c r="U257" s="126">
        <f t="array" ref="U257">IF(_xlfn.SWITCH(TRUE,COLUMN()-COLUMN($J$5)-$G257&lt;0,FALSE,MOD(COLUMN()-COLUMN($J$5)-$G257,$I257)=0,TRUE,FALSE),$J257*U$2,0)</f>
        <v>0</v>
      </c>
      <c r="V257" s="126">
        <f t="array" ref="V257">IF(_xlfn.SWITCH(TRUE,COLUMN()-COLUMN($J$5)-$G257&lt;0,FALSE,MOD(COLUMN()-COLUMN($J$5)-$G257,$I257)=0,TRUE,FALSE),$J257*V$2,0)</f>
        <v>0</v>
      </c>
      <c r="W257" s="126">
        <f t="array" ref="W257">IF(_xlfn.SWITCH(TRUE,COLUMN()-COLUMN($J$5)-$G257&lt;0,FALSE,MOD(COLUMN()-COLUMN($J$5)-$G257,$I257)=0,TRUE,FALSE),$J257*W$2,0)</f>
        <v>0</v>
      </c>
      <c r="X257" s="126">
        <f t="array" ref="X257">IF(_xlfn.SWITCH(TRUE,COLUMN()-COLUMN($J$5)-$G257&lt;0,FALSE,MOD(COLUMN()-COLUMN($J$5)-$G257,$I257)=0,TRUE,FALSE),$J257*X$2,0)</f>
        <v>0</v>
      </c>
      <c r="Y257" s="126">
        <f t="array" ref="Y257">IF(_xlfn.SWITCH(TRUE,COLUMN()-COLUMN($J$5)-$G257&lt;0,FALSE,MOD(COLUMN()-COLUMN($J$5)-$G257,$I257)=0,TRUE,FALSE),$J257*Y$2,0)</f>
        <v>0</v>
      </c>
      <c r="Z257" s="126">
        <f t="array" ref="Z257">IF(_xlfn.SWITCH(TRUE,COLUMN()-COLUMN($J$5)-$G257&lt;0,FALSE,MOD(COLUMN()-COLUMN($J$5)-$G257,$I257)=0,TRUE,FALSE),$J257*Z$2,0)</f>
        <v>0</v>
      </c>
      <c r="AA257" s="126">
        <f t="array" ref="AA257">IF(_xlfn.SWITCH(TRUE,COLUMN()-COLUMN($J$5)-$G257&lt;0,FALSE,MOD(COLUMN()-COLUMN($J$5)-$G257,$I257)=0,TRUE,FALSE),$J257*AA$2,0)</f>
        <v>0</v>
      </c>
      <c r="AB257" s="126">
        <f t="array" ref="AB257">IF(_xlfn.SWITCH(TRUE,COLUMN()-COLUMN($J$5)-$G257&lt;0,FALSE,MOD(COLUMN()-COLUMN($J$5)-$G257,$I257)=0,TRUE,FALSE),$J257*AB$2,0)</f>
        <v>0</v>
      </c>
      <c r="AC257" s="126">
        <f t="array" ref="AC257">IF(_xlfn.SWITCH(TRUE,COLUMN()-COLUMN($J$5)-$G257&lt;0,FALSE,MOD(COLUMN()-COLUMN($J$5)-$G257,$I257)=0,TRUE,FALSE),$J257*AC$2,0)</f>
        <v>0</v>
      </c>
      <c r="AD257" s="126">
        <f t="array" ref="AD257">IF(_xlfn.SWITCH(TRUE,COLUMN()-COLUMN($J$5)-$G257&lt;0,FALSE,MOD(COLUMN()-COLUMN($J$5)-$G257,$I257)=0,TRUE,FALSE),$J257*AD$2,0)</f>
        <v>0</v>
      </c>
      <c r="AE257" s="127">
        <f t="shared" ref="AE257:AE259" si="26">SUM(K257:AD257)</f>
        <v>0</v>
      </c>
    </row>
    <row r="258" spans="1:31" s="128" customFormat="1" ht="27" customHeight="1" outlineLevel="2">
      <c r="A258" s="120" t="s">
        <v>930</v>
      </c>
      <c r="B258" s="492" t="s">
        <v>1254</v>
      </c>
      <c r="C258" s="137" t="s">
        <v>1278</v>
      </c>
      <c r="D258" s="252" t="s">
        <v>1130</v>
      </c>
      <c r="E258" s="137"/>
      <c r="F258" s="138" t="s">
        <v>985</v>
      </c>
      <c r="G258" s="122">
        <f t="shared" ref="G258:G285" si="27">H258-2024</f>
        <v>23</v>
      </c>
      <c r="H258" s="22">
        <v>2047</v>
      </c>
      <c r="I258" s="138">
        <v>25</v>
      </c>
      <c r="J258" s="415">
        <f>Costs!P268</f>
        <v>360365.625</v>
      </c>
      <c r="K258" s="419">
        <f t="array" ref="K258">IF(_xlfn.SWITCH(TRUE,COLUMN()-COLUMN($J$5)-$G258&lt;0,FALSE,MOD(COLUMN()-COLUMN($J$5)-$G258,$I258)=0,TRUE,FALSE),$J258*K$2,0)</f>
        <v>0</v>
      </c>
      <c r="L258" s="126">
        <f t="array" ref="L258">IF(_xlfn.SWITCH(TRUE,COLUMN()-COLUMN($J$5)-$G258&lt;0,FALSE,MOD(COLUMN()-COLUMN($J$5)-$G258,$I258)=0,TRUE,FALSE),$J258*L$2,0)</f>
        <v>0</v>
      </c>
      <c r="M258" s="126">
        <f t="array" ref="M258">IF(_xlfn.SWITCH(TRUE,COLUMN()-COLUMN($J$5)-$G258&lt;0,FALSE,MOD(COLUMN()-COLUMN($J$5)-$G258,$I258)=0,TRUE,FALSE),$J258*M$2,0)</f>
        <v>0</v>
      </c>
      <c r="N258" s="126">
        <f t="array" ref="N258">IF(_xlfn.SWITCH(TRUE,COLUMN()-COLUMN($J$5)-$G258&lt;0,FALSE,MOD(COLUMN()-COLUMN($J$5)-$G258,$I258)=0,TRUE,FALSE),$J258*N$2,0)</f>
        <v>0</v>
      </c>
      <c r="O258" s="126">
        <f t="array" ref="O258">IF(_xlfn.SWITCH(TRUE,COLUMN()-COLUMN($J$5)-$G258&lt;0,FALSE,MOD(COLUMN()-COLUMN($J$5)-$G258,$I258)=0,TRUE,FALSE),$J258*O$2,0)</f>
        <v>0</v>
      </c>
      <c r="P258" s="126">
        <f t="array" ref="P258">IF(_xlfn.SWITCH(TRUE,COLUMN()-COLUMN($J$5)-$G258&lt;0,FALSE,MOD(COLUMN()-COLUMN($J$5)-$G258,$I258)=0,TRUE,FALSE),$J258*P$2,0)</f>
        <v>0</v>
      </c>
      <c r="Q258" s="126">
        <f t="array" ref="Q258">IF(_xlfn.SWITCH(TRUE,COLUMN()-COLUMN($J$5)-$G258&lt;0,FALSE,MOD(COLUMN()-COLUMN($J$5)-$G258,$I258)=0,TRUE,FALSE),$J258*Q$2,0)</f>
        <v>0</v>
      </c>
      <c r="R258" s="126">
        <f t="array" ref="R258">IF(_xlfn.SWITCH(TRUE,COLUMN()-COLUMN($J$5)-$G258&lt;0,FALSE,MOD(COLUMN()-COLUMN($J$5)-$G258,$I258)=0,TRUE,FALSE),$J258*R$2,0)</f>
        <v>0</v>
      </c>
      <c r="S258" s="126">
        <f t="array" ref="S258">IF(_xlfn.SWITCH(TRUE,COLUMN()-COLUMN($J$5)-$G258&lt;0,FALSE,MOD(COLUMN()-COLUMN($J$5)-$G258,$I258)=0,TRUE,FALSE),$J258*S$2,0)</f>
        <v>0</v>
      </c>
      <c r="T258" s="126">
        <f t="array" ref="T258">IF(_xlfn.SWITCH(TRUE,COLUMN()-COLUMN($J$5)-$G258&lt;0,FALSE,MOD(COLUMN()-COLUMN($J$5)-$G258,$I258)=0,TRUE,FALSE),$J258*T$2,0)</f>
        <v>0</v>
      </c>
      <c r="U258" s="126">
        <f t="array" ref="U258">IF(_xlfn.SWITCH(TRUE,COLUMN()-COLUMN($J$5)-$G258&lt;0,FALSE,MOD(COLUMN()-COLUMN($J$5)-$G258,$I258)=0,TRUE,FALSE),$J258*U$2,0)</f>
        <v>0</v>
      </c>
      <c r="V258" s="126">
        <f t="array" ref="V258">IF(_xlfn.SWITCH(TRUE,COLUMN()-COLUMN($J$5)-$G258&lt;0,FALSE,MOD(COLUMN()-COLUMN($J$5)-$G258,$I258)=0,TRUE,FALSE),$J258*V$2,0)</f>
        <v>0</v>
      </c>
      <c r="W258" s="126">
        <f t="array" ref="W258">IF(_xlfn.SWITCH(TRUE,COLUMN()-COLUMN($J$5)-$G258&lt;0,FALSE,MOD(COLUMN()-COLUMN($J$5)-$G258,$I258)=0,TRUE,FALSE),$J258*W$2,0)</f>
        <v>0</v>
      </c>
      <c r="X258" s="126">
        <f t="array" ref="X258">IF(_xlfn.SWITCH(TRUE,COLUMN()-COLUMN($J$5)-$G258&lt;0,FALSE,MOD(COLUMN()-COLUMN($J$5)-$G258,$I258)=0,TRUE,FALSE),$J258*X$2,0)</f>
        <v>0</v>
      </c>
      <c r="Y258" s="126">
        <f t="array" ref="Y258">IF(_xlfn.SWITCH(TRUE,COLUMN()-COLUMN($J$5)-$G258&lt;0,FALSE,MOD(COLUMN()-COLUMN($J$5)-$G258,$I258)=0,TRUE,FALSE),$J258*Y$2,0)</f>
        <v>0</v>
      </c>
      <c r="Z258" s="126">
        <f t="array" ref="Z258">IF(_xlfn.SWITCH(TRUE,COLUMN()-COLUMN($J$5)-$G258&lt;0,FALSE,MOD(COLUMN()-COLUMN($J$5)-$G258,$I258)=0,TRUE,FALSE),$J258*Z$2,0)</f>
        <v>0</v>
      </c>
      <c r="AA258" s="126">
        <f t="array" ref="AA258">IF(_xlfn.SWITCH(TRUE,COLUMN()-COLUMN($J$5)-$G258&lt;0,FALSE,MOD(COLUMN()-COLUMN($J$5)-$G258,$I258)=0,TRUE,FALSE),$J258*AA$2,0)</f>
        <v>0</v>
      </c>
      <c r="AB258" s="126">
        <f t="array" ref="AB258">IF(_xlfn.SWITCH(TRUE,COLUMN()-COLUMN($J$5)-$G258&lt;0,FALSE,MOD(COLUMN()-COLUMN($J$5)-$G258,$I258)=0,TRUE,FALSE),$J258*AB$2,0)</f>
        <v>0</v>
      </c>
      <c r="AC258" s="126">
        <f t="array" ref="AC258">IF(_xlfn.SWITCH(TRUE,COLUMN()-COLUMN($J$5)-$G258&lt;0,FALSE,MOD(COLUMN()-COLUMN($J$5)-$G258,$I258)=0,TRUE,FALSE),$J258*AC$2,0)</f>
        <v>0</v>
      </c>
      <c r="AD258" s="126">
        <f t="array" ref="AD258">IF(_xlfn.SWITCH(TRUE,COLUMN()-COLUMN($J$5)-$G258&lt;0,FALSE,MOD(COLUMN()-COLUMN($J$5)-$G258,$I258)=0,TRUE,FALSE),$J258*AD$2,0)</f>
        <v>0</v>
      </c>
      <c r="AE258" s="127">
        <f t="shared" si="26"/>
        <v>0</v>
      </c>
    </row>
    <row r="259" spans="1:31" s="128" customFormat="1" ht="32.1" customHeight="1" outlineLevel="2">
      <c r="A259" s="120" t="s">
        <v>930</v>
      </c>
      <c r="B259" s="492" t="s">
        <v>1255</v>
      </c>
      <c r="C259" s="137" t="s">
        <v>1278</v>
      </c>
      <c r="D259" s="252" t="s">
        <v>1130</v>
      </c>
      <c r="E259" s="137"/>
      <c r="F259" s="138" t="s">
        <v>985</v>
      </c>
      <c r="G259" s="122">
        <f t="shared" si="27"/>
        <v>23</v>
      </c>
      <c r="H259" s="22">
        <v>2047</v>
      </c>
      <c r="I259" s="138">
        <v>25</v>
      </c>
      <c r="J259" s="415">
        <f>Costs!P269</f>
        <v>36146.25</v>
      </c>
      <c r="K259" s="419">
        <f t="array" ref="K259">IF(_xlfn.SWITCH(TRUE,COLUMN()-COLUMN($J$5)-$G259&lt;0,FALSE,MOD(COLUMN()-COLUMN($J$5)-$G259,$I259)=0,TRUE,FALSE),$J259*K$2,0)</f>
        <v>0</v>
      </c>
      <c r="L259" s="126">
        <f t="array" ref="L259">IF(_xlfn.SWITCH(TRUE,COLUMN()-COLUMN($J$5)-$G259&lt;0,FALSE,MOD(COLUMN()-COLUMN($J$5)-$G259,$I259)=0,TRUE,FALSE),$J259*L$2,0)</f>
        <v>0</v>
      </c>
      <c r="M259" s="126">
        <f t="array" ref="M259">IF(_xlfn.SWITCH(TRUE,COLUMN()-COLUMN($J$5)-$G259&lt;0,FALSE,MOD(COLUMN()-COLUMN($J$5)-$G259,$I259)=0,TRUE,FALSE),$J259*M$2,0)</f>
        <v>0</v>
      </c>
      <c r="N259" s="126">
        <f t="array" ref="N259">IF(_xlfn.SWITCH(TRUE,COLUMN()-COLUMN($J$5)-$G259&lt;0,FALSE,MOD(COLUMN()-COLUMN($J$5)-$G259,$I259)=0,TRUE,FALSE),$J259*N$2,0)</f>
        <v>0</v>
      </c>
      <c r="O259" s="126">
        <f t="array" ref="O259">IF(_xlfn.SWITCH(TRUE,COLUMN()-COLUMN($J$5)-$G259&lt;0,FALSE,MOD(COLUMN()-COLUMN($J$5)-$G259,$I259)=0,TRUE,FALSE),$J259*O$2,0)</f>
        <v>0</v>
      </c>
      <c r="P259" s="126">
        <f t="array" ref="P259">IF(_xlfn.SWITCH(TRUE,COLUMN()-COLUMN($J$5)-$G259&lt;0,FALSE,MOD(COLUMN()-COLUMN($J$5)-$G259,$I259)=0,TRUE,FALSE),$J259*P$2,0)</f>
        <v>0</v>
      </c>
      <c r="Q259" s="126">
        <f t="array" ref="Q259">IF(_xlfn.SWITCH(TRUE,COLUMN()-COLUMN($J$5)-$G259&lt;0,FALSE,MOD(COLUMN()-COLUMN($J$5)-$G259,$I259)=0,TRUE,FALSE),$J259*Q$2,0)</f>
        <v>0</v>
      </c>
      <c r="R259" s="126">
        <f t="array" ref="R259">IF(_xlfn.SWITCH(TRUE,COLUMN()-COLUMN($J$5)-$G259&lt;0,FALSE,MOD(COLUMN()-COLUMN($J$5)-$G259,$I259)=0,TRUE,FALSE),$J259*R$2,0)</f>
        <v>0</v>
      </c>
      <c r="S259" s="126">
        <f t="array" ref="S259">IF(_xlfn.SWITCH(TRUE,COLUMN()-COLUMN($J$5)-$G259&lt;0,FALSE,MOD(COLUMN()-COLUMN($J$5)-$G259,$I259)=0,TRUE,FALSE),$J259*S$2,0)</f>
        <v>0</v>
      </c>
      <c r="T259" s="126">
        <f t="array" ref="T259">IF(_xlfn.SWITCH(TRUE,COLUMN()-COLUMN($J$5)-$G259&lt;0,FALSE,MOD(COLUMN()-COLUMN($J$5)-$G259,$I259)=0,TRUE,FALSE),$J259*T$2,0)</f>
        <v>0</v>
      </c>
      <c r="U259" s="126">
        <f t="array" ref="U259">IF(_xlfn.SWITCH(TRUE,COLUMN()-COLUMN($J$5)-$G259&lt;0,FALSE,MOD(COLUMN()-COLUMN($J$5)-$G259,$I259)=0,TRUE,FALSE),$J259*U$2,0)</f>
        <v>0</v>
      </c>
      <c r="V259" s="126">
        <f t="array" ref="V259">IF(_xlfn.SWITCH(TRUE,COLUMN()-COLUMN($J$5)-$G259&lt;0,FALSE,MOD(COLUMN()-COLUMN($J$5)-$G259,$I259)=0,TRUE,FALSE),$J259*V$2,0)</f>
        <v>0</v>
      </c>
      <c r="W259" s="126">
        <f t="array" ref="W259">IF(_xlfn.SWITCH(TRUE,COLUMN()-COLUMN($J$5)-$G259&lt;0,FALSE,MOD(COLUMN()-COLUMN($J$5)-$G259,$I259)=0,TRUE,FALSE),$J259*W$2,0)</f>
        <v>0</v>
      </c>
      <c r="X259" s="126">
        <f t="array" ref="X259">IF(_xlfn.SWITCH(TRUE,COLUMN()-COLUMN($J$5)-$G259&lt;0,FALSE,MOD(COLUMN()-COLUMN($J$5)-$G259,$I259)=0,TRUE,FALSE),$J259*X$2,0)</f>
        <v>0</v>
      </c>
      <c r="Y259" s="126">
        <f t="array" ref="Y259">IF(_xlfn.SWITCH(TRUE,COLUMN()-COLUMN($J$5)-$G259&lt;0,FALSE,MOD(COLUMN()-COLUMN($J$5)-$G259,$I259)=0,TRUE,FALSE),$J259*Y$2,0)</f>
        <v>0</v>
      </c>
      <c r="Z259" s="126">
        <f t="array" ref="Z259">IF(_xlfn.SWITCH(TRUE,COLUMN()-COLUMN($J$5)-$G259&lt;0,FALSE,MOD(COLUMN()-COLUMN($J$5)-$G259,$I259)=0,TRUE,FALSE),$J259*Z$2,0)</f>
        <v>0</v>
      </c>
      <c r="AA259" s="126">
        <f t="array" ref="AA259">IF(_xlfn.SWITCH(TRUE,COLUMN()-COLUMN($J$5)-$G259&lt;0,FALSE,MOD(COLUMN()-COLUMN($J$5)-$G259,$I259)=0,TRUE,FALSE),$J259*AA$2,0)</f>
        <v>0</v>
      </c>
      <c r="AB259" s="126">
        <f t="array" ref="AB259">IF(_xlfn.SWITCH(TRUE,COLUMN()-COLUMN($J$5)-$G259&lt;0,FALSE,MOD(COLUMN()-COLUMN($J$5)-$G259,$I259)=0,TRUE,FALSE),$J259*AB$2,0)</f>
        <v>0</v>
      </c>
      <c r="AC259" s="126">
        <f t="array" ref="AC259">IF(_xlfn.SWITCH(TRUE,COLUMN()-COLUMN($J$5)-$G259&lt;0,FALSE,MOD(COLUMN()-COLUMN($J$5)-$G259,$I259)=0,TRUE,FALSE),$J259*AC$2,0)</f>
        <v>0</v>
      </c>
      <c r="AD259" s="126">
        <f t="array" ref="AD259">IF(_xlfn.SWITCH(TRUE,COLUMN()-COLUMN($J$5)-$G259&lt;0,FALSE,MOD(COLUMN()-COLUMN($J$5)-$G259,$I259)=0,TRUE,FALSE),$J259*AD$2,0)</f>
        <v>0</v>
      </c>
      <c r="AE259" s="127">
        <f t="shared" si="26"/>
        <v>0</v>
      </c>
    </row>
    <row r="260" spans="1:31" s="128" customFormat="1" ht="33.950000000000003" customHeight="1" outlineLevel="2">
      <c r="A260" s="120" t="s">
        <v>930</v>
      </c>
      <c r="B260" s="492" t="s">
        <v>1256</v>
      </c>
      <c r="C260" s="137" t="s">
        <v>1278</v>
      </c>
      <c r="D260" s="252" t="s">
        <v>1130</v>
      </c>
      <c r="E260" s="137"/>
      <c r="F260" s="138" t="s">
        <v>985</v>
      </c>
      <c r="G260" s="122">
        <f t="shared" si="27"/>
        <v>23</v>
      </c>
      <c r="H260" s="22">
        <v>2047</v>
      </c>
      <c r="I260" s="138">
        <v>25</v>
      </c>
      <c r="J260" s="415">
        <f>Costs!P270</f>
        <v>21060</v>
      </c>
      <c r="K260" s="419">
        <f t="array" ref="K260">IF(_xlfn.SWITCH(TRUE,COLUMN()-COLUMN($J$5)-$G260&lt;0,FALSE,MOD(COLUMN()-COLUMN($J$5)-$G260,$I260)=0,TRUE,FALSE),$J260*K$2,0)</f>
        <v>0</v>
      </c>
      <c r="L260" s="126">
        <f t="array" ref="L260">IF(_xlfn.SWITCH(TRUE,COLUMN()-COLUMN($J$5)-$G260&lt;0,FALSE,MOD(COLUMN()-COLUMN($J$5)-$G260,$I260)=0,TRUE,FALSE),$J260*L$2,0)</f>
        <v>0</v>
      </c>
      <c r="M260" s="126">
        <f t="array" ref="M260">IF(_xlfn.SWITCH(TRUE,COLUMN()-COLUMN($J$5)-$G260&lt;0,FALSE,MOD(COLUMN()-COLUMN($J$5)-$G260,$I260)=0,TRUE,FALSE),$J260*M$2,0)</f>
        <v>0</v>
      </c>
      <c r="N260" s="126">
        <f t="array" ref="N260">IF(_xlfn.SWITCH(TRUE,COLUMN()-COLUMN($J$5)-$G260&lt;0,FALSE,MOD(COLUMN()-COLUMN($J$5)-$G260,$I260)=0,TRUE,FALSE),$J260*N$2,0)</f>
        <v>0</v>
      </c>
      <c r="O260" s="126">
        <f t="array" ref="O260">IF(_xlfn.SWITCH(TRUE,COLUMN()-COLUMN($J$5)-$G260&lt;0,FALSE,MOD(COLUMN()-COLUMN($J$5)-$G260,$I260)=0,TRUE,FALSE),$J260*O$2,0)</f>
        <v>0</v>
      </c>
      <c r="P260" s="126">
        <f t="array" ref="P260">IF(_xlfn.SWITCH(TRUE,COLUMN()-COLUMN($J$5)-$G260&lt;0,FALSE,MOD(COLUMN()-COLUMN($J$5)-$G260,$I260)=0,TRUE,FALSE),$J260*P$2,0)</f>
        <v>0</v>
      </c>
      <c r="Q260" s="126">
        <f t="array" ref="Q260">IF(_xlfn.SWITCH(TRUE,COLUMN()-COLUMN($J$5)-$G260&lt;0,FALSE,MOD(COLUMN()-COLUMN($J$5)-$G260,$I260)=0,TRUE,FALSE),$J260*Q$2,0)</f>
        <v>0</v>
      </c>
      <c r="R260" s="126">
        <f t="array" ref="R260">IF(_xlfn.SWITCH(TRUE,COLUMN()-COLUMN($J$5)-$G260&lt;0,FALSE,MOD(COLUMN()-COLUMN($J$5)-$G260,$I260)=0,TRUE,FALSE),$J260*R$2,0)</f>
        <v>0</v>
      </c>
      <c r="S260" s="126">
        <f t="array" ref="S260">IF(_xlfn.SWITCH(TRUE,COLUMN()-COLUMN($J$5)-$G260&lt;0,FALSE,MOD(COLUMN()-COLUMN($J$5)-$G260,$I260)=0,TRUE,FALSE),$J260*S$2,0)</f>
        <v>0</v>
      </c>
      <c r="T260" s="126">
        <f t="array" ref="T260">IF(_xlfn.SWITCH(TRUE,COLUMN()-COLUMN($J$5)-$G260&lt;0,FALSE,MOD(COLUMN()-COLUMN($J$5)-$G260,$I260)=0,TRUE,FALSE),$J260*T$2,0)</f>
        <v>0</v>
      </c>
      <c r="U260" s="126">
        <f t="array" ref="U260">IF(_xlfn.SWITCH(TRUE,COLUMN()-COLUMN($J$5)-$G260&lt;0,FALSE,MOD(COLUMN()-COLUMN($J$5)-$G260,$I260)=0,TRUE,FALSE),$J260*U$2,0)</f>
        <v>0</v>
      </c>
      <c r="V260" s="126">
        <f t="array" ref="V260">IF(_xlfn.SWITCH(TRUE,COLUMN()-COLUMN($J$5)-$G260&lt;0,FALSE,MOD(COLUMN()-COLUMN($J$5)-$G260,$I260)=0,TRUE,FALSE),$J260*V$2,0)</f>
        <v>0</v>
      </c>
      <c r="W260" s="126">
        <f t="array" ref="W260">IF(_xlfn.SWITCH(TRUE,COLUMN()-COLUMN($J$5)-$G260&lt;0,FALSE,MOD(COLUMN()-COLUMN($J$5)-$G260,$I260)=0,TRUE,FALSE),$J260*W$2,0)</f>
        <v>0</v>
      </c>
      <c r="X260" s="126">
        <f t="array" ref="X260">IF(_xlfn.SWITCH(TRUE,COLUMN()-COLUMN($J$5)-$G260&lt;0,FALSE,MOD(COLUMN()-COLUMN($J$5)-$G260,$I260)=0,TRUE,FALSE),$J260*X$2,0)</f>
        <v>0</v>
      </c>
      <c r="Y260" s="126">
        <f t="array" ref="Y260">IF(_xlfn.SWITCH(TRUE,COLUMN()-COLUMN($J$5)-$G260&lt;0,FALSE,MOD(COLUMN()-COLUMN($J$5)-$G260,$I260)=0,TRUE,FALSE),$J260*Y$2,0)</f>
        <v>0</v>
      </c>
      <c r="Z260" s="126">
        <f t="array" ref="Z260">IF(_xlfn.SWITCH(TRUE,COLUMN()-COLUMN($J$5)-$G260&lt;0,FALSE,MOD(COLUMN()-COLUMN($J$5)-$G260,$I260)=0,TRUE,FALSE),$J260*Z$2,0)</f>
        <v>0</v>
      </c>
      <c r="AA260" s="126">
        <f t="array" ref="AA260">IF(_xlfn.SWITCH(TRUE,COLUMN()-COLUMN($J$5)-$G260&lt;0,FALSE,MOD(COLUMN()-COLUMN($J$5)-$G260,$I260)=0,TRUE,FALSE),$J260*AA$2,0)</f>
        <v>0</v>
      </c>
      <c r="AB260" s="126">
        <f t="array" ref="AB260">IF(_xlfn.SWITCH(TRUE,COLUMN()-COLUMN($J$5)-$G260&lt;0,FALSE,MOD(COLUMN()-COLUMN($J$5)-$G260,$I260)=0,TRUE,FALSE),$J260*AB$2,0)</f>
        <v>0</v>
      </c>
      <c r="AC260" s="126">
        <f t="array" ref="AC260">IF(_xlfn.SWITCH(TRUE,COLUMN()-COLUMN($J$5)-$G260&lt;0,FALSE,MOD(COLUMN()-COLUMN($J$5)-$G260,$I260)=0,TRUE,FALSE),$J260*AC$2,0)</f>
        <v>0</v>
      </c>
      <c r="AD260" s="126">
        <f t="array" ref="AD260">IF(_xlfn.SWITCH(TRUE,COLUMN()-COLUMN($J$5)-$G260&lt;0,FALSE,MOD(COLUMN()-COLUMN($J$5)-$G260,$I260)=0,TRUE,FALSE),$J260*AD$2,0)</f>
        <v>0</v>
      </c>
      <c r="AE260" s="127">
        <f>SUM(K260:AD260)</f>
        <v>0</v>
      </c>
    </row>
    <row r="261" spans="1:31" s="128" customFormat="1" ht="27" customHeight="1" outlineLevel="2">
      <c r="A261" s="120" t="s">
        <v>930</v>
      </c>
      <c r="B261" s="492" t="s">
        <v>1257</v>
      </c>
      <c r="C261" s="137" t="s">
        <v>1278</v>
      </c>
      <c r="D261" s="252" t="s">
        <v>1130</v>
      </c>
      <c r="E261" s="137"/>
      <c r="F261" s="138" t="s">
        <v>985</v>
      </c>
      <c r="G261" s="122">
        <f t="shared" si="27"/>
        <v>23</v>
      </c>
      <c r="H261" s="22">
        <v>2047</v>
      </c>
      <c r="I261" s="138">
        <v>25</v>
      </c>
      <c r="J261" s="415">
        <f>Costs!P271</f>
        <v>6817.5</v>
      </c>
      <c r="K261" s="419">
        <f t="array" ref="K261">IF(_xlfn.SWITCH(TRUE,COLUMN()-COLUMN($J$5)-$G261&lt;0,FALSE,MOD(COLUMN()-COLUMN($J$5)-$G261,$I261)=0,TRUE,FALSE),$J261*K$2,0)</f>
        <v>0</v>
      </c>
      <c r="L261" s="126">
        <f t="array" ref="L261">IF(_xlfn.SWITCH(TRUE,COLUMN()-COLUMN($J$5)-$G261&lt;0,FALSE,MOD(COLUMN()-COLUMN($J$5)-$G261,$I261)=0,TRUE,FALSE),$J261*L$2,0)</f>
        <v>0</v>
      </c>
      <c r="M261" s="126">
        <f t="array" ref="M261">IF(_xlfn.SWITCH(TRUE,COLUMN()-COLUMN($J$5)-$G261&lt;0,FALSE,MOD(COLUMN()-COLUMN($J$5)-$G261,$I261)=0,TRUE,FALSE),$J261*M$2,0)</f>
        <v>0</v>
      </c>
      <c r="N261" s="126">
        <f t="array" ref="N261">IF(_xlfn.SWITCH(TRUE,COLUMN()-COLUMN($J$5)-$G261&lt;0,FALSE,MOD(COLUMN()-COLUMN($J$5)-$G261,$I261)=0,TRUE,FALSE),$J261*N$2,0)</f>
        <v>0</v>
      </c>
      <c r="O261" s="126">
        <f t="array" ref="O261">IF(_xlfn.SWITCH(TRUE,COLUMN()-COLUMN($J$5)-$G261&lt;0,FALSE,MOD(COLUMN()-COLUMN($J$5)-$G261,$I261)=0,TRUE,FALSE),$J261*O$2,0)</f>
        <v>0</v>
      </c>
      <c r="P261" s="126">
        <f t="array" ref="P261">IF(_xlfn.SWITCH(TRUE,COLUMN()-COLUMN($J$5)-$G261&lt;0,FALSE,MOD(COLUMN()-COLUMN($J$5)-$G261,$I261)=0,TRUE,FALSE),$J261*P$2,0)</f>
        <v>0</v>
      </c>
      <c r="Q261" s="126">
        <f t="array" ref="Q261">IF(_xlfn.SWITCH(TRUE,COLUMN()-COLUMN($J$5)-$G261&lt;0,FALSE,MOD(COLUMN()-COLUMN($J$5)-$G261,$I261)=0,TRUE,FALSE),$J261*Q$2,0)</f>
        <v>0</v>
      </c>
      <c r="R261" s="126">
        <f t="array" ref="R261">IF(_xlfn.SWITCH(TRUE,COLUMN()-COLUMN($J$5)-$G261&lt;0,FALSE,MOD(COLUMN()-COLUMN($J$5)-$G261,$I261)=0,TRUE,FALSE),$J261*R$2,0)</f>
        <v>0</v>
      </c>
      <c r="S261" s="126">
        <f t="array" ref="S261">IF(_xlfn.SWITCH(TRUE,COLUMN()-COLUMN($J$5)-$G261&lt;0,FALSE,MOD(COLUMN()-COLUMN($J$5)-$G261,$I261)=0,TRUE,FALSE),$J261*S$2,0)</f>
        <v>0</v>
      </c>
      <c r="T261" s="126">
        <f t="array" ref="T261">IF(_xlfn.SWITCH(TRUE,COLUMN()-COLUMN($J$5)-$G261&lt;0,FALSE,MOD(COLUMN()-COLUMN($J$5)-$G261,$I261)=0,TRUE,FALSE),$J261*T$2,0)</f>
        <v>0</v>
      </c>
      <c r="U261" s="126">
        <f t="array" ref="U261">IF(_xlfn.SWITCH(TRUE,COLUMN()-COLUMN($J$5)-$G261&lt;0,FALSE,MOD(COLUMN()-COLUMN($J$5)-$G261,$I261)=0,TRUE,FALSE),$J261*U$2,0)</f>
        <v>0</v>
      </c>
      <c r="V261" s="126">
        <f t="array" ref="V261">IF(_xlfn.SWITCH(TRUE,COLUMN()-COLUMN($J$5)-$G261&lt;0,FALSE,MOD(COLUMN()-COLUMN($J$5)-$G261,$I261)=0,TRUE,FALSE),$J261*V$2,0)</f>
        <v>0</v>
      </c>
      <c r="W261" s="126">
        <f t="array" ref="W261">IF(_xlfn.SWITCH(TRUE,COLUMN()-COLUMN($J$5)-$G261&lt;0,FALSE,MOD(COLUMN()-COLUMN($J$5)-$G261,$I261)=0,TRUE,FALSE),$J261*W$2,0)</f>
        <v>0</v>
      </c>
      <c r="X261" s="126">
        <f t="array" ref="X261">IF(_xlfn.SWITCH(TRUE,COLUMN()-COLUMN($J$5)-$G261&lt;0,FALSE,MOD(COLUMN()-COLUMN($J$5)-$G261,$I261)=0,TRUE,FALSE),$J261*X$2,0)</f>
        <v>0</v>
      </c>
      <c r="Y261" s="126">
        <f t="array" ref="Y261">IF(_xlfn.SWITCH(TRUE,COLUMN()-COLUMN($J$5)-$G261&lt;0,FALSE,MOD(COLUMN()-COLUMN($J$5)-$G261,$I261)=0,TRUE,FALSE),$J261*Y$2,0)</f>
        <v>0</v>
      </c>
      <c r="Z261" s="126">
        <f t="array" ref="Z261">IF(_xlfn.SWITCH(TRUE,COLUMN()-COLUMN($J$5)-$G261&lt;0,FALSE,MOD(COLUMN()-COLUMN($J$5)-$G261,$I261)=0,TRUE,FALSE),$J261*Z$2,0)</f>
        <v>0</v>
      </c>
      <c r="AA261" s="126">
        <f t="array" ref="AA261">IF(_xlfn.SWITCH(TRUE,COLUMN()-COLUMN($J$5)-$G261&lt;0,FALSE,MOD(COLUMN()-COLUMN($J$5)-$G261,$I261)=0,TRUE,FALSE),$J261*AA$2,0)</f>
        <v>0</v>
      </c>
      <c r="AB261" s="126">
        <f t="array" ref="AB261">IF(_xlfn.SWITCH(TRUE,COLUMN()-COLUMN($J$5)-$G261&lt;0,FALSE,MOD(COLUMN()-COLUMN($J$5)-$G261,$I261)=0,TRUE,FALSE),$J261*AB$2,0)</f>
        <v>0</v>
      </c>
      <c r="AC261" s="126">
        <f t="array" ref="AC261">IF(_xlfn.SWITCH(TRUE,COLUMN()-COLUMN($J$5)-$G261&lt;0,FALSE,MOD(COLUMN()-COLUMN($J$5)-$G261,$I261)=0,TRUE,FALSE),$J261*AC$2,0)</f>
        <v>0</v>
      </c>
      <c r="AD261" s="126">
        <f t="array" ref="AD261">IF(_xlfn.SWITCH(TRUE,COLUMN()-COLUMN($J$5)-$G261&lt;0,FALSE,MOD(COLUMN()-COLUMN($J$5)-$G261,$I261)=0,TRUE,FALSE),$J261*AD$2,0)</f>
        <v>0</v>
      </c>
      <c r="AE261" s="127">
        <f>SUM(K261:AD261)</f>
        <v>0</v>
      </c>
    </row>
    <row r="262" spans="1:31" s="128" customFormat="1" ht="27" customHeight="1" outlineLevel="2">
      <c r="A262" s="120" t="s">
        <v>930</v>
      </c>
      <c r="B262" s="492" t="s">
        <v>1258</v>
      </c>
      <c r="C262" s="137" t="s">
        <v>1278</v>
      </c>
      <c r="D262" s="252" t="s">
        <v>1130</v>
      </c>
      <c r="E262" s="137"/>
      <c r="F262" s="138" t="s">
        <v>985</v>
      </c>
      <c r="G262" s="122">
        <f t="shared" si="27"/>
        <v>23</v>
      </c>
      <c r="H262" s="22">
        <v>2047</v>
      </c>
      <c r="I262" s="138">
        <v>25</v>
      </c>
      <c r="J262" s="415">
        <f>Costs!P272</f>
        <v>17803.125</v>
      </c>
      <c r="K262" s="419">
        <f t="array" ref="K262">IF(_xlfn.SWITCH(TRUE,COLUMN()-COLUMN($J$5)-$G262&lt;0,FALSE,MOD(COLUMN()-COLUMN($J$5)-$G262,$I262)=0,TRUE,FALSE),$J262*K$2,0)</f>
        <v>0</v>
      </c>
      <c r="L262" s="126">
        <f t="array" ref="L262">IF(_xlfn.SWITCH(TRUE,COLUMN()-COLUMN($J$5)-$G262&lt;0,FALSE,MOD(COLUMN()-COLUMN($J$5)-$G262,$I262)=0,TRUE,FALSE),$J262*L$2,0)</f>
        <v>0</v>
      </c>
      <c r="M262" s="126">
        <f t="array" ref="M262">IF(_xlfn.SWITCH(TRUE,COLUMN()-COLUMN($J$5)-$G262&lt;0,FALSE,MOD(COLUMN()-COLUMN($J$5)-$G262,$I262)=0,TRUE,FALSE),$J262*M$2,0)</f>
        <v>0</v>
      </c>
      <c r="N262" s="126">
        <f t="array" ref="N262">IF(_xlfn.SWITCH(TRUE,COLUMN()-COLUMN($J$5)-$G262&lt;0,FALSE,MOD(COLUMN()-COLUMN($J$5)-$G262,$I262)=0,TRUE,FALSE),$J262*N$2,0)</f>
        <v>0</v>
      </c>
      <c r="O262" s="126">
        <f t="array" ref="O262">IF(_xlfn.SWITCH(TRUE,COLUMN()-COLUMN($J$5)-$G262&lt;0,FALSE,MOD(COLUMN()-COLUMN($J$5)-$G262,$I262)=0,TRUE,FALSE),$J262*O$2,0)</f>
        <v>0</v>
      </c>
      <c r="P262" s="126">
        <f t="array" ref="P262">IF(_xlfn.SWITCH(TRUE,COLUMN()-COLUMN($J$5)-$G262&lt;0,FALSE,MOD(COLUMN()-COLUMN($J$5)-$G262,$I262)=0,TRUE,FALSE),$J262*P$2,0)</f>
        <v>0</v>
      </c>
      <c r="Q262" s="126">
        <f t="array" ref="Q262">IF(_xlfn.SWITCH(TRUE,COLUMN()-COLUMN($J$5)-$G262&lt;0,FALSE,MOD(COLUMN()-COLUMN($J$5)-$G262,$I262)=0,TRUE,FALSE),$J262*Q$2,0)</f>
        <v>0</v>
      </c>
      <c r="R262" s="126">
        <f t="array" ref="R262">IF(_xlfn.SWITCH(TRUE,COLUMN()-COLUMN($J$5)-$G262&lt;0,FALSE,MOD(COLUMN()-COLUMN($J$5)-$G262,$I262)=0,TRUE,FALSE),$J262*R$2,0)</f>
        <v>0</v>
      </c>
      <c r="S262" s="126">
        <f t="array" ref="S262">IF(_xlfn.SWITCH(TRUE,COLUMN()-COLUMN($J$5)-$G262&lt;0,FALSE,MOD(COLUMN()-COLUMN($J$5)-$G262,$I262)=0,TRUE,FALSE),$J262*S$2,0)</f>
        <v>0</v>
      </c>
      <c r="T262" s="126">
        <f t="array" ref="T262">IF(_xlfn.SWITCH(TRUE,COLUMN()-COLUMN($J$5)-$G262&lt;0,FALSE,MOD(COLUMN()-COLUMN($J$5)-$G262,$I262)=0,TRUE,FALSE),$J262*T$2,0)</f>
        <v>0</v>
      </c>
      <c r="U262" s="126">
        <f t="array" ref="U262">IF(_xlfn.SWITCH(TRUE,COLUMN()-COLUMN($J$5)-$G262&lt;0,FALSE,MOD(COLUMN()-COLUMN($J$5)-$G262,$I262)=0,TRUE,FALSE),$J262*U$2,0)</f>
        <v>0</v>
      </c>
      <c r="V262" s="126">
        <f t="array" ref="V262">IF(_xlfn.SWITCH(TRUE,COLUMN()-COLUMN($J$5)-$G262&lt;0,FALSE,MOD(COLUMN()-COLUMN($J$5)-$G262,$I262)=0,TRUE,FALSE),$J262*V$2,0)</f>
        <v>0</v>
      </c>
      <c r="W262" s="126">
        <f t="array" ref="W262">IF(_xlfn.SWITCH(TRUE,COLUMN()-COLUMN($J$5)-$G262&lt;0,FALSE,MOD(COLUMN()-COLUMN($J$5)-$G262,$I262)=0,TRUE,FALSE),$J262*W$2,0)</f>
        <v>0</v>
      </c>
      <c r="X262" s="126">
        <f t="array" ref="X262">IF(_xlfn.SWITCH(TRUE,COLUMN()-COLUMN($J$5)-$G262&lt;0,FALSE,MOD(COLUMN()-COLUMN($J$5)-$G262,$I262)=0,TRUE,FALSE),$J262*X$2,0)</f>
        <v>0</v>
      </c>
      <c r="Y262" s="126">
        <f t="array" ref="Y262">IF(_xlfn.SWITCH(TRUE,COLUMN()-COLUMN($J$5)-$G262&lt;0,FALSE,MOD(COLUMN()-COLUMN($J$5)-$G262,$I262)=0,TRUE,FALSE),$J262*Y$2,0)</f>
        <v>0</v>
      </c>
      <c r="Z262" s="126">
        <f t="array" ref="Z262">IF(_xlfn.SWITCH(TRUE,COLUMN()-COLUMN($J$5)-$G262&lt;0,FALSE,MOD(COLUMN()-COLUMN($J$5)-$G262,$I262)=0,TRUE,FALSE),$J262*Z$2,0)</f>
        <v>0</v>
      </c>
      <c r="AA262" s="126">
        <f t="array" ref="AA262">IF(_xlfn.SWITCH(TRUE,COLUMN()-COLUMN($J$5)-$G262&lt;0,FALSE,MOD(COLUMN()-COLUMN($J$5)-$G262,$I262)=0,TRUE,FALSE),$J262*AA$2,0)</f>
        <v>0</v>
      </c>
      <c r="AB262" s="126">
        <f t="array" ref="AB262">IF(_xlfn.SWITCH(TRUE,COLUMN()-COLUMN($J$5)-$G262&lt;0,FALSE,MOD(COLUMN()-COLUMN($J$5)-$G262,$I262)=0,TRUE,FALSE),$J262*AB$2,0)</f>
        <v>0</v>
      </c>
      <c r="AC262" s="126">
        <f t="array" ref="AC262">IF(_xlfn.SWITCH(TRUE,COLUMN()-COLUMN($J$5)-$G262&lt;0,FALSE,MOD(COLUMN()-COLUMN($J$5)-$G262,$I262)=0,TRUE,FALSE),$J262*AC$2,0)</f>
        <v>0</v>
      </c>
      <c r="AD262" s="126">
        <f t="array" ref="AD262">IF(_xlfn.SWITCH(TRUE,COLUMN()-COLUMN($J$5)-$G262&lt;0,FALSE,MOD(COLUMN()-COLUMN($J$5)-$G262,$I262)=0,TRUE,FALSE),$J262*AD$2,0)</f>
        <v>0</v>
      </c>
      <c r="AE262" s="127">
        <f>SUM(K262:AD262)</f>
        <v>0</v>
      </c>
    </row>
    <row r="263" spans="1:31" s="128" customFormat="1" ht="27" customHeight="1" outlineLevel="2">
      <c r="A263" s="120" t="s">
        <v>930</v>
      </c>
      <c r="B263" s="492" t="s">
        <v>1259</v>
      </c>
      <c r="C263" s="137" t="s">
        <v>1278</v>
      </c>
      <c r="D263" s="252" t="s">
        <v>1130</v>
      </c>
      <c r="E263" s="137"/>
      <c r="F263" s="138" t="s">
        <v>985</v>
      </c>
      <c r="G263" s="122">
        <f t="shared" si="27"/>
        <v>23</v>
      </c>
      <c r="H263" s="22">
        <v>2047</v>
      </c>
      <c r="I263" s="138">
        <v>25</v>
      </c>
      <c r="J263" s="415">
        <f>Costs!P273</f>
        <v>19608.75</v>
      </c>
      <c r="K263" s="419">
        <f t="array" ref="K263">IF(_xlfn.SWITCH(TRUE,COLUMN()-COLUMN($J$5)-$G263&lt;0,FALSE,MOD(COLUMN()-COLUMN($J$5)-$G263,$I263)=0,TRUE,FALSE),$J263*K$2,0)</f>
        <v>0</v>
      </c>
      <c r="L263" s="126">
        <f t="array" ref="L263">IF(_xlfn.SWITCH(TRUE,COLUMN()-COLUMN($J$5)-$G263&lt;0,FALSE,MOD(COLUMN()-COLUMN($J$5)-$G263,$I263)=0,TRUE,FALSE),$J263*L$2,0)</f>
        <v>0</v>
      </c>
      <c r="M263" s="126">
        <f t="array" ref="M263">IF(_xlfn.SWITCH(TRUE,COLUMN()-COLUMN($J$5)-$G263&lt;0,FALSE,MOD(COLUMN()-COLUMN($J$5)-$G263,$I263)=0,TRUE,FALSE),$J263*M$2,0)</f>
        <v>0</v>
      </c>
      <c r="N263" s="126">
        <f t="array" ref="N263">IF(_xlfn.SWITCH(TRUE,COLUMN()-COLUMN($J$5)-$G263&lt;0,FALSE,MOD(COLUMN()-COLUMN($J$5)-$G263,$I263)=0,TRUE,FALSE),$J263*N$2,0)</f>
        <v>0</v>
      </c>
      <c r="O263" s="126">
        <f t="array" ref="O263">IF(_xlfn.SWITCH(TRUE,COLUMN()-COLUMN($J$5)-$G263&lt;0,FALSE,MOD(COLUMN()-COLUMN($J$5)-$G263,$I263)=0,TRUE,FALSE),$J263*O$2,0)</f>
        <v>0</v>
      </c>
      <c r="P263" s="126">
        <f t="array" ref="P263">IF(_xlfn.SWITCH(TRUE,COLUMN()-COLUMN($J$5)-$G263&lt;0,FALSE,MOD(COLUMN()-COLUMN($J$5)-$G263,$I263)=0,TRUE,FALSE),$J263*P$2,0)</f>
        <v>0</v>
      </c>
      <c r="Q263" s="126">
        <f t="array" ref="Q263">IF(_xlfn.SWITCH(TRUE,COLUMN()-COLUMN($J$5)-$G263&lt;0,FALSE,MOD(COLUMN()-COLUMN($J$5)-$G263,$I263)=0,TRUE,FALSE),$J263*Q$2,0)</f>
        <v>0</v>
      </c>
      <c r="R263" s="126">
        <f t="array" ref="R263">IF(_xlfn.SWITCH(TRUE,COLUMN()-COLUMN($J$5)-$G263&lt;0,FALSE,MOD(COLUMN()-COLUMN($J$5)-$G263,$I263)=0,TRUE,FALSE),$J263*R$2,0)</f>
        <v>0</v>
      </c>
      <c r="S263" s="126">
        <f t="array" ref="S263">IF(_xlfn.SWITCH(TRUE,COLUMN()-COLUMN($J$5)-$G263&lt;0,FALSE,MOD(COLUMN()-COLUMN($J$5)-$G263,$I263)=0,TRUE,FALSE),$J263*S$2,0)</f>
        <v>0</v>
      </c>
      <c r="T263" s="126">
        <f t="array" ref="T263">IF(_xlfn.SWITCH(TRUE,COLUMN()-COLUMN($J$5)-$G263&lt;0,FALSE,MOD(COLUMN()-COLUMN($J$5)-$G263,$I263)=0,TRUE,FALSE),$J263*T$2,0)</f>
        <v>0</v>
      </c>
      <c r="U263" s="126">
        <f t="array" ref="U263">IF(_xlfn.SWITCH(TRUE,COLUMN()-COLUMN($J$5)-$G263&lt;0,FALSE,MOD(COLUMN()-COLUMN($J$5)-$G263,$I263)=0,TRUE,FALSE),$J263*U$2,0)</f>
        <v>0</v>
      </c>
      <c r="V263" s="126">
        <f t="array" ref="V263">IF(_xlfn.SWITCH(TRUE,COLUMN()-COLUMN($J$5)-$G263&lt;0,FALSE,MOD(COLUMN()-COLUMN($J$5)-$G263,$I263)=0,TRUE,FALSE),$J263*V$2,0)</f>
        <v>0</v>
      </c>
      <c r="W263" s="126">
        <f t="array" ref="W263">IF(_xlfn.SWITCH(TRUE,COLUMN()-COLUMN($J$5)-$G263&lt;0,FALSE,MOD(COLUMN()-COLUMN($J$5)-$G263,$I263)=0,TRUE,FALSE),$J263*W$2,0)</f>
        <v>0</v>
      </c>
      <c r="X263" s="126">
        <f t="array" ref="X263">IF(_xlfn.SWITCH(TRUE,COLUMN()-COLUMN($J$5)-$G263&lt;0,FALSE,MOD(COLUMN()-COLUMN($J$5)-$G263,$I263)=0,TRUE,FALSE),$J263*X$2,0)</f>
        <v>0</v>
      </c>
      <c r="Y263" s="126">
        <f t="array" ref="Y263">IF(_xlfn.SWITCH(TRUE,COLUMN()-COLUMN($J$5)-$G263&lt;0,FALSE,MOD(COLUMN()-COLUMN($J$5)-$G263,$I263)=0,TRUE,FALSE),$J263*Y$2,0)</f>
        <v>0</v>
      </c>
      <c r="Z263" s="126">
        <f t="array" ref="Z263">IF(_xlfn.SWITCH(TRUE,COLUMN()-COLUMN($J$5)-$G263&lt;0,FALSE,MOD(COLUMN()-COLUMN($J$5)-$G263,$I263)=0,TRUE,FALSE),$J263*Z$2,0)</f>
        <v>0</v>
      </c>
      <c r="AA263" s="126">
        <f t="array" ref="AA263">IF(_xlfn.SWITCH(TRUE,COLUMN()-COLUMN($J$5)-$G263&lt;0,FALSE,MOD(COLUMN()-COLUMN($J$5)-$G263,$I263)=0,TRUE,FALSE),$J263*AA$2,0)</f>
        <v>0</v>
      </c>
      <c r="AB263" s="126">
        <f t="array" ref="AB263">IF(_xlfn.SWITCH(TRUE,COLUMN()-COLUMN($J$5)-$G263&lt;0,FALSE,MOD(COLUMN()-COLUMN($J$5)-$G263,$I263)=0,TRUE,FALSE),$J263*AB$2,0)</f>
        <v>0</v>
      </c>
      <c r="AC263" s="126">
        <f t="array" ref="AC263">IF(_xlfn.SWITCH(TRUE,COLUMN()-COLUMN($J$5)-$G263&lt;0,FALSE,MOD(COLUMN()-COLUMN($J$5)-$G263,$I263)=0,TRUE,FALSE),$J263*AC$2,0)</f>
        <v>0</v>
      </c>
      <c r="AD263" s="126">
        <f t="array" ref="AD263">IF(_xlfn.SWITCH(TRUE,COLUMN()-COLUMN($J$5)-$G263&lt;0,FALSE,MOD(COLUMN()-COLUMN($J$5)-$G263,$I263)=0,TRUE,FALSE),$J263*AD$2,0)</f>
        <v>0</v>
      </c>
      <c r="AE263" s="127">
        <f>SUM(K263:AD263)</f>
        <v>0</v>
      </c>
    </row>
    <row r="264" spans="1:31" s="128" customFormat="1" ht="27" customHeight="1" outlineLevel="2">
      <c r="A264" s="120" t="s">
        <v>930</v>
      </c>
      <c r="B264" s="492" t="s">
        <v>1260</v>
      </c>
      <c r="C264" s="137" t="s">
        <v>1278</v>
      </c>
      <c r="D264" s="252" t="s">
        <v>1130</v>
      </c>
      <c r="E264" s="137"/>
      <c r="F264" s="138" t="s">
        <v>985</v>
      </c>
      <c r="G264" s="122">
        <f t="shared" si="27"/>
        <v>23</v>
      </c>
      <c r="H264" s="22">
        <v>2047</v>
      </c>
      <c r="I264" s="138">
        <v>25</v>
      </c>
      <c r="J264" s="415">
        <f>Costs!P274</f>
        <v>3358.125</v>
      </c>
      <c r="K264" s="419">
        <f t="array" ref="K264">IF(_xlfn.SWITCH(TRUE,COLUMN()-COLUMN($J$5)-$G264&lt;0,FALSE,MOD(COLUMN()-COLUMN($J$5)-$G264,$I264)=0,TRUE,FALSE),$J264*K$2,0)</f>
        <v>0</v>
      </c>
      <c r="L264" s="126">
        <f t="array" ref="L264">IF(_xlfn.SWITCH(TRUE,COLUMN()-COLUMN($J$5)-$G264&lt;0,FALSE,MOD(COLUMN()-COLUMN($J$5)-$G264,$I264)=0,TRUE,FALSE),$J264*L$2,0)</f>
        <v>0</v>
      </c>
      <c r="M264" s="126">
        <f t="array" ref="M264">IF(_xlfn.SWITCH(TRUE,COLUMN()-COLUMN($J$5)-$G264&lt;0,FALSE,MOD(COLUMN()-COLUMN($J$5)-$G264,$I264)=0,TRUE,FALSE),$J264*M$2,0)</f>
        <v>0</v>
      </c>
      <c r="N264" s="126">
        <f t="array" ref="N264">IF(_xlfn.SWITCH(TRUE,COLUMN()-COLUMN($J$5)-$G264&lt;0,FALSE,MOD(COLUMN()-COLUMN($J$5)-$G264,$I264)=0,TRUE,FALSE),$J264*N$2,0)</f>
        <v>0</v>
      </c>
      <c r="O264" s="126">
        <f t="array" ref="O264">IF(_xlfn.SWITCH(TRUE,COLUMN()-COLUMN($J$5)-$G264&lt;0,FALSE,MOD(COLUMN()-COLUMN($J$5)-$G264,$I264)=0,TRUE,FALSE),$J264*O$2,0)</f>
        <v>0</v>
      </c>
      <c r="P264" s="126">
        <f t="array" ref="P264">IF(_xlfn.SWITCH(TRUE,COLUMN()-COLUMN($J$5)-$G264&lt;0,FALSE,MOD(COLUMN()-COLUMN($J$5)-$G264,$I264)=0,TRUE,FALSE),$J264*P$2,0)</f>
        <v>0</v>
      </c>
      <c r="Q264" s="126">
        <f t="array" ref="Q264">IF(_xlfn.SWITCH(TRUE,COLUMN()-COLUMN($J$5)-$G264&lt;0,FALSE,MOD(COLUMN()-COLUMN($J$5)-$G264,$I264)=0,TRUE,FALSE),$J264*Q$2,0)</f>
        <v>0</v>
      </c>
      <c r="R264" s="126">
        <f t="array" ref="R264">IF(_xlfn.SWITCH(TRUE,COLUMN()-COLUMN($J$5)-$G264&lt;0,FALSE,MOD(COLUMN()-COLUMN($J$5)-$G264,$I264)=0,TRUE,FALSE),$J264*R$2,0)</f>
        <v>0</v>
      </c>
      <c r="S264" s="126">
        <f t="array" ref="S264">IF(_xlfn.SWITCH(TRUE,COLUMN()-COLUMN($J$5)-$G264&lt;0,FALSE,MOD(COLUMN()-COLUMN($J$5)-$G264,$I264)=0,TRUE,FALSE),$J264*S$2,0)</f>
        <v>0</v>
      </c>
      <c r="T264" s="126">
        <f t="array" ref="T264">IF(_xlfn.SWITCH(TRUE,COLUMN()-COLUMN($J$5)-$G264&lt;0,FALSE,MOD(COLUMN()-COLUMN($J$5)-$G264,$I264)=0,TRUE,FALSE),$J264*T$2,0)</f>
        <v>0</v>
      </c>
      <c r="U264" s="126">
        <f t="array" ref="U264">IF(_xlfn.SWITCH(TRUE,COLUMN()-COLUMN($J$5)-$G264&lt;0,FALSE,MOD(COLUMN()-COLUMN($J$5)-$G264,$I264)=0,TRUE,FALSE),$J264*U$2,0)</f>
        <v>0</v>
      </c>
      <c r="V264" s="126">
        <f t="array" ref="V264">IF(_xlfn.SWITCH(TRUE,COLUMN()-COLUMN($J$5)-$G264&lt;0,FALSE,MOD(COLUMN()-COLUMN($J$5)-$G264,$I264)=0,TRUE,FALSE),$J264*V$2,0)</f>
        <v>0</v>
      </c>
      <c r="W264" s="126">
        <f t="array" ref="W264">IF(_xlfn.SWITCH(TRUE,COLUMN()-COLUMN($J$5)-$G264&lt;0,FALSE,MOD(COLUMN()-COLUMN($J$5)-$G264,$I264)=0,TRUE,FALSE),$J264*W$2,0)</f>
        <v>0</v>
      </c>
      <c r="X264" s="126">
        <f t="array" ref="X264">IF(_xlfn.SWITCH(TRUE,COLUMN()-COLUMN($J$5)-$G264&lt;0,FALSE,MOD(COLUMN()-COLUMN($J$5)-$G264,$I264)=0,TRUE,FALSE),$J264*X$2,0)</f>
        <v>0</v>
      </c>
      <c r="Y264" s="126">
        <f t="array" ref="Y264">IF(_xlfn.SWITCH(TRUE,COLUMN()-COLUMN($J$5)-$G264&lt;0,FALSE,MOD(COLUMN()-COLUMN($J$5)-$G264,$I264)=0,TRUE,FALSE),$J264*Y$2,0)</f>
        <v>0</v>
      </c>
      <c r="Z264" s="126">
        <f t="array" ref="Z264">IF(_xlfn.SWITCH(TRUE,COLUMN()-COLUMN($J$5)-$G264&lt;0,FALSE,MOD(COLUMN()-COLUMN($J$5)-$G264,$I264)=0,TRUE,FALSE),$J264*Z$2,0)</f>
        <v>0</v>
      </c>
      <c r="AA264" s="126">
        <f t="array" ref="AA264">IF(_xlfn.SWITCH(TRUE,COLUMN()-COLUMN($J$5)-$G264&lt;0,FALSE,MOD(COLUMN()-COLUMN($J$5)-$G264,$I264)=0,TRUE,FALSE),$J264*AA$2,0)</f>
        <v>0</v>
      </c>
      <c r="AB264" s="126">
        <f t="array" ref="AB264">IF(_xlfn.SWITCH(TRUE,COLUMN()-COLUMN($J$5)-$G264&lt;0,FALSE,MOD(COLUMN()-COLUMN($J$5)-$G264,$I264)=0,TRUE,FALSE),$J264*AB$2,0)</f>
        <v>0</v>
      </c>
      <c r="AC264" s="126">
        <f t="array" ref="AC264">IF(_xlfn.SWITCH(TRUE,COLUMN()-COLUMN($J$5)-$G264&lt;0,FALSE,MOD(COLUMN()-COLUMN($J$5)-$G264,$I264)=0,TRUE,FALSE),$J264*AC$2,0)</f>
        <v>0</v>
      </c>
      <c r="AD264" s="126">
        <f t="array" ref="AD264">IF(_xlfn.SWITCH(TRUE,COLUMN()-COLUMN($J$5)-$G264&lt;0,FALSE,MOD(COLUMN()-COLUMN($J$5)-$G264,$I264)=0,TRUE,FALSE),$J264*AD$2,0)</f>
        <v>0</v>
      </c>
      <c r="AE264" s="127">
        <f>SUM(K264:AD264)</f>
        <v>0</v>
      </c>
    </row>
    <row r="265" spans="1:31" s="128" customFormat="1" ht="27" customHeight="1" outlineLevel="2">
      <c r="A265" s="120" t="s">
        <v>930</v>
      </c>
      <c r="B265" s="492" t="s">
        <v>1261</v>
      </c>
      <c r="C265" s="137" t="s">
        <v>1278</v>
      </c>
      <c r="D265" s="252" t="s">
        <v>1130</v>
      </c>
      <c r="E265" s="137"/>
      <c r="F265" s="138" t="s">
        <v>985</v>
      </c>
      <c r="G265" s="122">
        <f t="shared" si="27"/>
        <v>23</v>
      </c>
      <c r="H265" s="22">
        <v>2047</v>
      </c>
      <c r="I265" s="138">
        <v>25</v>
      </c>
      <c r="J265" s="415">
        <f>Costs!P275</f>
        <v>5062.5</v>
      </c>
      <c r="K265" s="419">
        <f t="array" ref="K265">IF(_xlfn.SWITCH(TRUE,COLUMN()-COLUMN($J$5)-$G265&lt;0,FALSE,MOD(COLUMN()-COLUMN($J$5)-$G265,$I265)=0,TRUE,FALSE),$J265*K$2,0)</f>
        <v>0</v>
      </c>
      <c r="L265" s="126">
        <f t="array" ref="L265">IF(_xlfn.SWITCH(TRUE,COLUMN()-COLUMN($J$5)-$G265&lt;0,FALSE,MOD(COLUMN()-COLUMN($J$5)-$G265,$I265)=0,TRUE,FALSE),$J265*L$2,0)</f>
        <v>0</v>
      </c>
      <c r="M265" s="126">
        <f t="array" ref="M265">IF(_xlfn.SWITCH(TRUE,COLUMN()-COLUMN($J$5)-$G265&lt;0,FALSE,MOD(COLUMN()-COLUMN($J$5)-$G265,$I265)=0,TRUE,FALSE),$J265*M$2,0)</f>
        <v>0</v>
      </c>
      <c r="N265" s="126">
        <f t="array" ref="N265">IF(_xlfn.SWITCH(TRUE,COLUMN()-COLUMN($J$5)-$G265&lt;0,FALSE,MOD(COLUMN()-COLUMN($J$5)-$G265,$I265)=0,TRUE,FALSE),$J265*N$2,0)</f>
        <v>0</v>
      </c>
      <c r="O265" s="126">
        <f t="array" ref="O265">IF(_xlfn.SWITCH(TRUE,COLUMN()-COLUMN($J$5)-$G265&lt;0,FALSE,MOD(COLUMN()-COLUMN($J$5)-$G265,$I265)=0,TRUE,FALSE),$J265*O$2,0)</f>
        <v>0</v>
      </c>
      <c r="P265" s="126">
        <f t="array" ref="P265">IF(_xlfn.SWITCH(TRUE,COLUMN()-COLUMN($J$5)-$G265&lt;0,FALSE,MOD(COLUMN()-COLUMN($J$5)-$G265,$I265)=0,TRUE,FALSE),$J265*P$2,0)</f>
        <v>0</v>
      </c>
      <c r="Q265" s="126">
        <f t="array" ref="Q265">IF(_xlfn.SWITCH(TRUE,COLUMN()-COLUMN($J$5)-$G265&lt;0,FALSE,MOD(COLUMN()-COLUMN($J$5)-$G265,$I265)=0,TRUE,FALSE),$J265*Q$2,0)</f>
        <v>0</v>
      </c>
      <c r="R265" s="126">
        <f t="array" ref="R265">IF(_xlfn.SWITCH(TRUE,COLUMN()-COLUMN($J$5)-$G265&lt;0,FALSE,MOD(COLUMN()-COLUMN($J$5)-$G265,$I265)=0,TRUE,FALSE),$J265*R$2,0)</f>
        <v>0</v>
      </c>
      <c r="S265" s="126">
        <f t="array" ref="S265">IF(_xlfn.SWITCH(TRUE,COLUMN()-COLUMN($J$5)-$G265&lt;0,FALSE,MOD(COLUMN()-COLUMN($J$5)-$G265,$I265)=0,TRUE,FALSE),$J265*S$2,0)</f>
        <v>0</v>
      </c>
      <c r="T265" s="126">
        <f t="array" ref="T265">IF(_xlfn.SWITCH(TRUE,COLUMN()-COLUMN($J$5)-$G265&lt;0,FALSE,MOD(COLUMN()-COLUMN($J$5)-$G265,$I265)=0,TRUE,FALSE),$J265*T$2,0)</f>
        <v>0</v>
      </c>
      <c r="U265" s="126">
        <f t="array" ref="U265">IF(_xlfn.SWITCH(TRUE,COLUMN()-COLUMN($J$5)-$G265&lt;0,FALSE,MOD(COLUMN()-COLUMN($J$5)-$G265,$I265)=0,TRUE,FALSE),$J265*U$2,0)</f>
        <v>0</v>
      </c>
      <c r="V265" s="126">
        <f t="array" ref="V265">IF(_xlfn.SWITCH(TRUE,COLUMN()-COLUMN($J$5)-$G265&lt;0,FALSE,MOD(COLUMN()-COLUMN($J$5)-$G265,$I265)=0,TRUE,FALSE),$J265*V$2,0)</f>
        <v>0</v>
      </c>
      <c r="W265" s="126">
        <f t="array" ref="W265">IF(_xlfn.SWITCH(TRUE,COLUMN()-COLUMN($J$5)-$G265&lt;0,FALSE,MOD(COLUMN()-COLUMN($J$5)-$G265,$I265)=0,TRUE,FALSE),$J265*W$2,0)</f>
        <v>0</v>
      </c>
      <c r="X265" s="126">
        <f t="array" ref="X265">IF(_xlfn.SWITCH(TRUE,COLUMN()-COLUMN($J$5)-$G265&lt;0,FALSE,MOD(COLUMN()-COLUMN($J$5)-$G265,$I265)=0,TRUE,FALSE),$J265*X$2,0)</f>
        <v>0</v>
      </c>
      <c r="Y265" s="126">
        <f t="array" ref="Y265">IF(_xlfn.SWITCH(TRUE,COLUMN()-COLUMN($J$5)-$G265&lt;0,FALSE,MOD(COLUMN()-COLUMN($J$5)-$G265,$I265)=0,TRUE,FALSE),$J265*Y$2,0)</f>
        <v>0</v>
      </c>
      <c r="Z265" s="126">
        <f t="array" ref="Z265">IF(_xlfn.SWITCH(TRUE,COLUMN()-COLUMN($J$5)-$G265&lt;0,FALSE,MOD(COLUMN()-COLUMN($J$5)-$G265,$I265)=0,TRUE,FALSE),$J265*Z$2,0)</f>
        <v>0</v>
      </c>
      <c r="AA265" s="126">
        <f t="array" ref="AA265">IF(_xlfn.SWITCH(TRUE,COLUMN()-COLUMN($J$5)-$G265&lt;0,FALSE,MOD(COLUMN()-COLUMN($J$5)-$G265,$I265)=0,TRUE,FALSE),$J265*AA$2,0)</f>
        <v>0</v>
      </c>
      <c r="AB265" s="126">
        <f t="array" ref="AB265">IF(_xlfn.SWITCH(TRUE,COLUMN()-COLUMN($J$5)-$G265&lt;0,FALSE,MOD(COLUMN()-COLUMN($J$5)-$G265,$I265)=0,TRUE,FALSE),$J265*AB$2,0)</f>
        <v>0</v>
      </c>
      <c r="AC265" s="126">
        <f t="array" ref="AC265">IF(_xlfn.SWITCH(TRUE,COLUMN()-COLUMN($J$5)-$G265&lt;0,FALSE,MOD(COLUMN()-COLUMN($J$5)-$G265,$I265)=0,TRUE,FALSE),$J265*AC$2,0)</f>
        <v>0</v>
      </c>
      <c r="AD265" s="126">
        <f t="array" ref="AD265">IF(_xlfn.SWITCH(TRUE,COLUMN()-COLUMN($J$5)-$G265&lt;0,FALSE,MOD(COLUMN()-COLUMN($J$5)-$G265,$I265)=0,TRUE,FALSE),$J265*AD$2,0)</f>
        <v>0</v>
      </c>
      <c r="AE265" s="127">
        <f t="shared" ref="AE265:AE269" si="28">SUM(K265:AD265)</f>
        <v>0</v>
      </c>
    </row>
    <row r="266" spans="1:31" s="128" customFormat="1" ht="27" customHeight="1" outlineLevel="2">
      <c r="A266" s="120" t="s">
        <v>930</v>
      </c>
      <c r="B266" s="492" t="s">
        <v>1262</v>
      </c>
      <c r="C266" s="137" t="s">
        <v>1278</v>
      </c>
      <c r="D266" s="252" t="s">
        <v>1130</v>
      </c>
      <c r="E266" s="137"/>
      <c r="F266" s="138" t="s">
        <v>985</v>
      </c>
      <c r="G266" s="122">
        <f t="shared" si="27"/>
        <v>23</v>
      </c>
      <c r="H266" s="22">
        <v>2047</v>
      </c>
      <c r="I266" s="138">
        <v>25</v>
      </c>
      <c r="J266" s="415">
        <f>Costs!P276</f>
        <v>31404.375000000004</v>
      </c>
      <c r="K266" s="419">
        <f t="array" ref="K266">IF(_xlfn.SWITCH(TRUE,COLUMN()-COLUMN($J$5)-$G266&lt;0,FALSE,MOD(COLUMN()-COLUMN($J$5)-$G266,$I266)=0,TRUE,FALSE),$J266*K$2,0)</f>
        <v>0</v>
      </c>
      <c r="L266" s="126">
        <f t="array" ref="L266">IF(_xlfn.SWITCH(TRUE,COLUMN()-COLUMN($J$5)-$G266&lt;0,FALSE,MOD(COLUMN()-COLUMN($J$5)-$G266,$I266)=0,TRUE,FALSE),$J266*L$2,0)</f>
        <v>0</v>
      </c>
      <c r="M266" s="126">
        <f t="array" ref="M266">IF(_xlfn.SWITCH(TRUE,COLUMN()-COLUMN($J$5)-$G266&lt;0,FALSE,MOD(COLUMN()-COLUMN($J$5)-$G266,$I266)=0,TRUE,FALSE),$J266*M$2,0)</f>
        <v>0</v>
      </c>
      <c r="N266" s="126">
        <f t="array" ref="N266">IF(_xlfn.SWITCH(TRUE,COLUMN()-COLUMN($J$5)-$G266&lt;0,FALSE,MOD(COLUMN()-COLUMN($J$5)-$G266,$I266)=0,TRUE,FALSE),$J266*N$2,0)</f>
        <v>0</v>
      </c>
      <c r="O266" s="126">
        <f t="array" ref="O266">IF(_xlfn.SWITCH(TRUE,COLUMN()-COLUMN($J$5)-$G266&lt;0,FALSE,MOD(COLUMN()-COLUMN($J$5)-$G266,$I266)=0,TRUE,FALSE),$J266*O$2,0)</f>
        <v>0</v>
      </c>
      <c r="P266" s="126">
        <f t="array" ref="P266">IF(_xlfn.SWITCH(TRUE,COLUMN()-COLUMN($J$5)-$G266&lt;0,FALSE,MOD(COLUMN()-COLUMN($J$5)-$G266,$I266)=0,TRUE,FALSE),$J266*P$2,0)</f>
        <v>0</v>
      </c>
      <c r="Q266" s="126">
        <f t="array" ref="Q266">IF(_xlfn.SWITCH(TRUE,COLUMN()-COLUMN($J$5)-$G266&lt;0,FALSE,MOD(COLUMN()-COLUMN($J$5)-$G266,$I266)=0,TRUE,FALSE),$J266*Q$2,0)</f>
        <v>0</v>
      </c>
      <c r="R266" s="126">
        <f t="array" ref="R266">IF(_xlfn.SWITCH(TRUE,COLUMN()-COLUMN($J$5)-$G266&lt;0,FALSE,MOD(COLUMN()-COLUMN($J$5)-$G266,$I266)=0,TRUE,FALSE),$J266*R$2,0)</f>
        <v>0</v>
      </c>
      <c r="S266" s="126">
        <f t="array" ref="S266">IF(_xlfn.SWITCH(TRUE,COLUMN()-COLUMN($J$5)-$G266&lt;0,FALSE,MOD(COLUMN()-COLUMN($J$5)-$G266,$I266)=0,TRUE,FALSE),$J266*S$2,0)</f>
        <v>0</v>
      </c>
      <c r="T266" s="126">
        <f t="array" ref="T266">IF(_xlfn.SWITCH(TRUE,COLUMN()-COLUMN($J$5)-$G266&lt;0,FALSE,MOD(COLUMN()-COLUMN($J$5)-$G266,$I266)=0,TRUE,FALSE),$J266*T$2,0)</f>
        <v>0</v>
      </c>
      <c r="U266" s="126">
        <f t="array" ref="U266">IF(_xlfn.SWITCH(TRUE,COLUMN()-COLUMN($J$5)-$G266&lt;0,FALSE,MOD(COLUMN()-COLUMN($J$5)-$G266,$I266)=0,TRUE,FALSE),$J266*U$2,0)</f>
        <v>0</v>
      </c>
      <c r="V266" s="126">
        <f t="array" ref="V266">IF(_xlfn.SWITCH(TRUE,COLUMN()-COLUMN($J$5)-$G266&lt;0,FALSE,MOD(COLUMN()-COLUMN($J$5)-$G266,$I266)=0,TRUE,FALSE),$J266*V$2,0)</f>
        <v>0</v>
      </c>
      <c r="W266" s="126">
        <f t="array" ref="W266">IF(_xlfn.SWITCH(TRUE,COLUMN()-COLUMN($J$5)-$G266&lt;0,FALSE,MOD(COLUMN()-COLUMN($J$5)-$G266,$I266)=0,TRUE,FALSE),$J266*W$2,0)</f>
        <v>0</v>
      </c>
      <c r="X266" s="126">
        <f t="array" ref="X266">IF(_xlfn.SWITCH(TRUE,COLUMN()-COLUMN($J$5)-$G266&lt;0,FALSE,MOD(COLUMN()-COLUMN($J$5)-$G266,$I266)=0,TRUE,FALSE),$J266*X$2,0)</f>
        <v>0</v>
      </c>
      <c r="Y266" s="126">
        <f t="array" ref="Y266">IF(_xlfn.SWITCH(TRUE,COLUMN()-COLUMN($J$5)-$G266&lt;0,FALSE,MOD(COLUMN()-COLUMN($J$5)-$G266,$I266)=0,TRUE,FALSE),$J266*Y$2,0)</f>
        <v>0</v>
      </c>
      <c r="Z266" s="126">
        <f t="array" ref="Z266">IF(_xlfn.SWITCH(TRUE,COLUMN()-COLUMN($J$5)-$G266&lt;0,FALSE,MOD(COLUMN()-COLUMN($J$5)-$G266,$I266)=0,TRUE,FALSE),$J266*Z$2,0)</f>
        <v>0</v>
      </c>
      <c r="AA266" s="126">
        <f t="array" ref="AA266">IF(_xlfn.SWITCH(TRUE,COLUMN()-COLUMN($J$5)-$G266&lt;0,FALSE,MOD(COLUMN()-COLUMN($J$5)-$G266,$I266)=0,TRUE,FALSE),$J266*AA$2,0)</f>
        <v>0</v>
      </c>
      <c r="AB266" s="126">
        <f t="array" ref="AB266">IF(_xlfn.SWITCH(TRUE,COLUMN()-COLUMN($J$5)-$G266&lt;0,FALSE,MOD(COLUMN()-COLUMN($J$5)-$G266,$I266)=0,TRUE,FALSE),$J266*AB$2,0)</f>
        <v>0</v>
      </c>
      <c r="AC266" s="126">
        <f t="array" ref="AC266">IF(_xlfn.SWITCH(TRUE,COLUMN()-COLUMN($J$5)-$G266&lt;0,FALSE,MOD(COLUMN()-COLUMN($J$5)-$G266,$I266)=0,TRUE,FALSE),$J266*AC$2,0)</f>
        <v>0</v>
      </c>
      <c r="AD266" s="126">
        <f t="array" ref="AD266">IF(_xlfn.SWITCH(TRUE,COLUMN()-COLUMN($J$5)-$G266&lt;0,FALSE,MOD(COLUMN()-COLUMN($J$5)-$G266,$I266)=0,TRUE,FALSE),$J266*AD$2,0)</f>
        <v>0</v>
      </c>
      <c r="AE266" s="127">
        <f t="shared" si="28"/>
        <v>0</v>
      </c>
    </row>
    <row r="267" spans="1:31" s="128" customFormat="1" ht="27" customHeight="1" outlineLevel="2">
      <c r="A267" s="120" t="s">
        <v>930</v>
      </c>
      <c r="B267" s="492" t="s">
        <v>1263</v>
      </c>
      <c r="C267" s="137" t="s">
        <v>1278</v>
      </c>
      <c r="D267" s="252" t="s">
        <v>1130</v>
      </c>
      <c r="E267" s="137"/>
      <c r="F267" s="138" t="s">
        <v>985</v>
      </c>
      <c r="G267" s="122">
        <f t="shared" si="27"/>
        <v>23</v>
      </c>
      <c r="H267" s="22">
        <v>2047</v>
      </c>
      <c r="I267" s="138">
        <v>25</v>
      </c>
      <c r="J267" s="415">
        <f>Costs!P277</f>
        <v>2581.875</v>
      </c>
      <c r="K267" s="419">
        <f t="array" ref="K267">IF(_xlfn.SWITCH(TRUE,COLUMN()-COLUMN($J$5)-$G267&lt;0,FALSE,MOD(COLUMN()-COLUMN($J$5)-$G267,$I267)=0,TRUE,FALSE),$J267*K$2,0)</f>
        <v>0</v>
      </c>
      <c r="L267" s="126">
        <f t="array" ref="L267">IF(_xlfn.SWITCH(TRUE,COLUMN()-COLUMN($J$5)-$G267&lt;0,FALSE,MOD(COLUMN()-COLUMN($J$5)-$G267,$I267)=0,TRUE,FALSE),$J267*L$2,0)</f>
        <v>0</v>
      </c>
      <c r="M267" s="126">
        <f t="array" ref="M267">IF(_xlfn.SWITCH(TRUE,COLUMN()-COLUMN($J$5)-$G267&lt;0,FALSE,MOD(COLUMN()-COLUMN($J$5)-$G267,$I267)=0,TRUE,FALSE),$J267*M$2,0)</f>
        <v>0</v>
      </c>
      <c r="N267" s="126">
        <f t="array" ref="N267">IF(_xlfn.SWITCH(TRUE,COLUMN()-COLUMN($J$5)-$G267&lt;0,FALSE,MOD(COLUMN()-COLUMN($J$5)-$G267,$I267)=0,TRUE,FALSE),$J267*N$2,0)</f>
        <v>0</v>
      </c>
      <c r="O267" s="126">
        <f t="array" ref="O267">IF(_xlfn.SWITCH(TRUE,COLUMN()-COLUMN($J$5)-$G267&lt;0,FALSE,MOD(COLUMN()-COLUMN($J$5)-$G267,$I267)=0,TRUE,FALSE),$J267*O$2,0)</f>
        <v>0</v>
      </c>
      <c r="P267" s="126">
        <f t="array" ref="P267">IF(_xlfn.SWITCH(TRUE,COLUMN()-COLUMN($J$5)-$G267&lt;0,FALSE,MOD(COLUMN()-COLUMN($J$5)-$G267,$I267)=0,TRUE,FALSE),$J267*P$2,0)</f>
        <v>0</v>
      </c>
      <c r="Q267" s="126">
        <f t="array" ref="Q267">IF(_xlfn.SWITCH(TRUE,COLUMN()-COLUMN($J$5)-$G267&lt;0,FALSE,MOD(COLUMN()-COLUMN($J$5)-$G267,$I267)=0,TRUE,FALSE),$J267*Q$2,0)</f>
        <v>0</v>
      </c>
      <c r="R267" s="126">
        <f t="array" ref="R267">IF(_xlfn.SWITCH(TRUE,COLUMN()-COLUMN($J$5)-$G267&lt;0,FALSE,MOD(COLUMN()-COLUMN($J$5)-$G267,$I267)=0,TRUE,FALSE),$J267*R$2,0)</f>
        <v>0</v>
      </c>
      <c r="S267" s="126">
        <f t="array" ref="S267">IF(_xlfn.SWITCH(TRUE,COLUMN()-COLUMN($J$5)-$G267&lt;0,FALSE,MOD(COLUMN()-COLUMN($J$5)-$G267,$I267)=0,TRUE,FALSE),$J267*S$2,0)</f>
        <v>0</v>
      </c>
      <c r="T267" s="126">
        <f t="array" ref="T267">IF(_xlfn.SWITCH(TRUE,COLUMN()-COLUMN($J$5)-$G267&lt;0,FALSE,MOD(COLUMN()-COLUMN($J$5)-$G267,$I267)=0,TRUE,FALSE),$J267*T$2,0)</f>
        <v>0</v>
      </c>
      <c r="U267" s="126">
        <f t="array" ref="U267">IF(_xlfn.SWITCH(TRUE,COLUMN()-COLUMN($J$5)-$G267&lt;0,FALSE,MOD(COLUMN()-COLUMN($J$5)-$G267,$I267)=0,TRUE,FALSE),$J267*U$2,0)</f>
        <v>0</v>
      </c>
      <c r="V267" s="126">
        <f t="array" ref="V267">IF(_xlfn.SWITCH(TRUE,COLUMN()-COLUMN($J$5)-$G267&lt;0,FALSE,MOD(COLUMN()-COLUMN($J$5)-$G267,$I267)=0,TRUE,FALSE),$J267*V$2,0)</f>
        <v>0</v>
      </c>
      <c r="W267" s="126">
        <f t="array" ref="W267">IF(_xlfn.SWITCH(TRUE,COLUMN()-COLUMN($J$5)-$G267&lt;0,FALSE,MOD(COLUMN()-COLUMN($J$5)-$G267,$I267)=0,TRUE,FALSE),$J267*W$2,0)</f>
        <v>0</v>
      </c>
      <c r="X267" s="126">
        <f t="array" ref="X267">IF(_xlfn.SWITCH(TRUE,COLUMN()-COLUMN($J$5)-$G267&lt;0,FALSE,MOD(COLUMN()-COLUMN($J$5)-$G267,$I267)=0,TRUE,FALSE),$J267*X$2,0)</f>
        <v>0</v>
      </c>
      <c r="Y267" s="126">
        <f t="array" ref="Y267">IF(_xlfn.SWITCH(TRUE,COLUMN()-COLUMN($J$5)-$G267&lt;0,FALSE,MOD(COLUMN()-COLUMN($J$5)-$G267,$I267)=0,TRUE,FALSE),$J267*Y$2,0)</f>
        <v>0</v>
      </c>
      <c r="Z267" s="126">
        <f t="array" ref="Z267">IF(_xlfn.SWITCH(TRUE,COLUMN()-COLUMN($J$5)-$G267&lt;0,FALSE,MOD(COLUMN()-COLUMN($J$5)-$G267,$I267)=0,TRUE,FALSE),$J267*Z$2,0)</f>
        <v>0</v>
      </c>
      <c r="AA267" s="126">
        <f t="array" ref="AA267">IF(_xlfn.SWITCH(TRUE,COLUMN()-COLUMN($J$5)-$G267&lt;0,FALSE,MOD(COLUMN()-COLUMN($J$5)-$G267,$I267)=0,TRUE,FALSE),$J267*AA$2,0)</f>
        <v>0</v>
      </c>
      <c r="AB267" s="126">
        <f t="array" ref="AB267">IF(_xlfn.SWITCH(TRUE,COLUMN()-COLUMN($J$5)-$G267&lt;0,FALSE,MOD(COLUMN()-COLUMN($J$5)-$G267,$I267)=0,TRUE,FALSE),$J267*AB$2,0)</f>
        <v>0</v>
      </c>
      <c r="AC267" s="126">
        <f t="array" ref="AC267">IF(_xlfn.SWITCH(TRUE,COLUMN()-COLUMN($J$5)-$G267&lt;0,FALSE,MOD(COLUMN()-COLUMN($J$5)-$G267,$I267)=0,TRUE,FALSE),$J267*AC$2,0)</f>
        <v>0</v>
      </c>
      <c r="AD267" s="126">
        <f t="array" ref="AD267">IF(_xlfn.SWITCH(TRUE,COLUMN()-COLUMN($J$5)-$G267&lt;0,FALSE,MOD(COLUMN()-COLUMN($J$5)-$G267,$I267)=0,TRUE,FALSE),$J267*AD$2,0)</f>
        <v>0</v>
      </c>
      <c r="AE267" s="127">
        <f t="shared" si="28"/>
        <v>0</v>
      </c>
    </row>
    <row r="268" spans="1:31" s="128" customFormat="1" ht="27" customHeight="1" outlineLevel="2">
      <c r="A268" s="120" t="s">
        <v>930</v>
      </c>
      <c r="B268" s="492" t="s">
        <v>1264</v>
      </c>
      <c r="C268" s="137" t="s">
        <v>1278</v>
      </c>
      <c r="D268" s="252" t="s">
        <v>1130</v>
      </c>
      <c r="E268" s="137"/>
      <c r="F268" s="138" t="s">
        <v>985</v>
      </c>
      <c r="G268" s="122">
        <f t="shared" si="27"/>
        <v>23</v>
      </c>
      <c r="H268" s="22">
        <v>2047</v>
      </c>
      <c r="I268" s="138">
        <v>25</v>
      </c>
      <c r="J268" s="415">
        <f>Costs!P278</f>
        <v>3459.3750000000005</v>
      </c>
      <c r="K268" s="419">
        <f t="array" ref="K268">IF(_xlfn.SWITCH(TRUE,COLUMN()-COLUMN($J$5)-$G268&lt;0,FALSE,MOD(COLUMN()-COLUMN($J$5)-$G268,$I268)=0,TRUE,FALSE),$J268*K$2,0)</f>
        <v>0</v>
      </c>
      <c r="L268" s="126">
        <f t="array" ref="L268">IF(_xlfn.SWITCH(TRUE,COLUMN()-COLUMN($J$5)-$G268&lt;0,FALSE,MOD(COLUMN()-COLUMN($J$5)-$G268,$I268)=0,TRUE,FALSE),$J268*L$2,0)</f>
        <v>0</v>
      </c>
      <c r="M268" s="126">
        <f t="array" ref="M268">IF(_xlfn.SWITCH(TRUE,COLUMN()-COLUMN($J$5)-$G268&lt;0,FALSE,MOD(COLUMN()-COLUMN($J$5)-$G268,$I268)=0,TRUE,FALSE),$J268*M$2,0)</f>
        <v>0</v>
      </c>
      <c r="N268" s="126">
        <f t="array" ref="N268">IF(_xlfn.SWITCH(TRUE,COLUMN()-COLUMN($J$5)-$G268&lt;0,FALSE,MOD(COLUMN()-COLUMN($J$5)-$G268,$I268)=0,TRUE,FALSE),$J268*N$2,0)</f>
        <v>0</v>
      </c>
      <c r="O268" s="126">
        <f t="array" ref="O268">IF(_xlfn.SWITCH(TRUE,COLUMN()-COLUMN($J$5)-$G268&lt;0,FALSE,MOD(COLUMN()-COLUMN($J$5)-$G268,$I268)=0,TRUE,FALSE),$J268*O$2,0)</f>
        <v>0</v>
      </c>
      <c r="P268" s="126">
        <f t="array" ref="P268">IF(_xlfn.SWITCH(TRUE,COLUMN()-COLUMN($J$5)-$G268&lt;0,FALSE,MOD(COLUMN()-COLUMN($J$5)-$G268,$I268)=0,TRUE,FALSE),$J268*P$2,0)</f>
        <v>0</v>
      </c>
      <c r="Q268" s="126">
        <f t="array" ref="Q268">IF(_xlfn.SWITCH(TRUE,COLUMN()-COLUMN($J$5)-$G268&lt;0,FALSE,MOD(COLUMN()-COLUMN($J$5)-$G268,$I268)=0,TRUE,FALSE),$J268*Q$2,0)</f>
        <v>0</v>
      </c>
      <c r="R268" s="126">
        <f t="array" ref="R268">IF(_xlfn.SWITCH(TRUE,COLUMN()-COLUMN($J$5)-$G268&lt;0,FALSE,MOD(COLUMN()-COLUMN($J$5)-$G268,$I268)=0,TRUE,FALSE),$J268*R$2,0)</f>
        <v>0</v>
      </c>
      <c r="S268" s="126">
        <f t="array" ref="S268">IF(_xlfn.SWITCH(TRUE,COLUMN()-COLUMN($J$5)-$G268&lt;0,FALSE,MOD(COLUMN()-COLUMN($J$5)-$G268,$I268)=0,TRUE,FALSE),$J268*S$2,0)</f>
        <v>0</v>
      </c>
      <c r="T268" s="126">
        <f t="array" ref="T268">IF(_xlfn.SWITCH(TRUE,COLUMN()-COLUMN($J$5)-$G268&lt;0,FALSE,MOD(COLUMN()-COLUMN($J$5)-$G268,$I268)=0,TRUE,FALSE),$J268*T$2,0)</f>
        <v>0</v>
      </c>
      <c r="U268" s="126">
        <f t="array" ref="U268">IF(_xlfn.SWITCH(TRUE,COLUMN()-COLUMN($J$5)-$G268&lt;0,FALSE,MOD(COLUMN()-COLUMN($J$5)-$G268,$I268)=0,TRUE,FALSE),$J268*U$2,0)</f>
        <v>0</v>
      </c>
      <c r="V268" s="126">
        <f t="array" ref="V268">IF(_xlfn.SWITCH(TRUE,COLUMN()-COLUMN($J$5)-$G268&lt;0,FALSE,MOD(COLUMN()-COLUMN($J$5)-$G268,$I268)=0,TRUE,FALSE),$J268*V$2,0)</f>
        <v>0</v>
      </c>
      <c r="W268" s="126">
        <f t="array" ref="W268">IF(_xlfn.SWITCH(TRUE,COLUMN()-COLUMN($J$5)-$G268&lt;0,FALSE,MOD(COLUMN()-COLUMN($J$5)-$G268,$I268)=0,TRUE,FALSE),$J268*W$2,0)</f>
        <v>0</v>
      </c>
      <c r="X268" s="126">
        <f t="array" ref="X268">IF(_xlfn.SWITCH(TRUE,COLUMN()-COLUMN($J$5)-$G268&lt;0,FALSE,MOD(COLUMN()-COLUMN($J$5)-$G268,$I268)=0,TRUE,FALSE),$J268*X$2,0)</f>
        <v>0</v>
      </c>
      <c r="Y268" s="126">
        <f t="array" ref="Y268">IF(_xlfn.SWITCH(TRUE,COLUMN()-COLUMN($J$5)-$G268&lt;0,FALSE,MOD(COLUMN()-COLUMN($J$5)-$G268,$I268)=0,TRUE,FALSE),$J268*Y$2,0)</f>
        <v>0</v>
      </c>
      <c r="Z268" s="126">
        <f t="array" ref="Z268">IF(_xlfn.SWITCH(TRUE,COLUMN()-COLUMN($J$5)-$G268&lt;0,FALSE,MOD(COLUMN()-COLUMN($J$5)-$G268,$I268)=0,TRUE,FALSE),$J268*Z$2,0)</f>
        <v>0</v>
      </c>
      <c r="AA268" s="126">
        <f t="array" ref="AA268">IF(_xlfn.SWITCH(TRUE,COLUMN()-COLUMN($J$5)-$G268&lt;0,FALSE,MOD(COLUMN()-COLUMN($J$5)-$G268,$I268)=0,TRUE,FALSE),$J268*AA$2,0)</f>
        <v>0</v>
      </c>
      <c r="AB268" s="126">
        <f t="array" ref="AB268">IF(_xlfn.SWITCH(TRUE,COLUMN()-COLUMN($J$5)-$G268&lt;0,FALSE,MOD(COLUMN()-COLUMN($J$5)-$G268,$I268)=0,TRUE,FALSE),$J268*AB$2,0)</f>
        <v>0</v>
      </c>
      <c r="AC268" s="126">
        <f t="array" ref="AC268">IF(_xlfn.SWITCH(TRUE,COLUMN()-COLUMN($J$5)-$G268&lt;0,FALSE,MOD(COLUMN()-COLUMN($J$5)-$G268,$I268)=0,TRUE,FALSE),$J268*AC$2,0)</f>
        <v>0</v>
      </c>
      <c r="AD268" s="126">
        <f t="array" ref="AD268">IF(_xlfn.SWITCH(TRUE,COLUMN()-COLUMN($J$5)-$G268&lt;0,FALSE,MOD(COLUMN()-COLUMN($J$5)-$G268,$I268)=0,TRUE,FALSE),$J268*AD$2,0)</f>
        <v>0</v>
      </c>
      <c r="AE268" s="127">
        <f t="shared" si="28"/>
        <v>0</v>
      </c>
    </row>
    <row r="269" spans="1:31" s="128" customFormat="1" ht="36.950000000000003" customHeight="1" outlineLevel="2">
      <c r="A269" s="120" t="s">
        <v>930</v>
      </c>
      <c r="B269" s="492" t="s">
        <v>1265</v>
      </c>
      <c r="C269" s="137" t="s">
        <v>1278</v>
      </c>
      <c r="D269" s="252" t="s">
        <v>1130</v>
      </c>
      <c r="E269" s="137"/>
      <c r="F269" s="138" t="s">
        <v>985</v>
      </c>
      <c r="G269" s="122">
        <f t="shared" si="27"/>
        <v>23</v>
      </c>
      <c r="H269" s="22">
        <v>2047</v>
      </c>
      <c r="I269" s="138">
        <v>25</v>
      </c>
      <c r="J269" s="415">
        <f>Costs!P279</f>
        <v>2041.8750000000002</v>
      </c>
      <c r="K269" s="419">
        <f t="array" ref="K269">IF(_xlfn.SWITCH(TRUE,COLUMN()-COLUMN($J$5)-$G269&lt;0,FALSE,MOD(COLUMN()-COLUMN($J$5)-$G269,$I269)=0,TRUE,FALSE),$J269*K$2,0)</f>
        <v>0</v>
      </c>
      <c r="L269" s="126">
        <f t="array" ref="L269">IF(_xlfn.SWITCH(TRUE,COLUMN()-COLUMN($J$5)-$G269&lt;0,FALSE,MOD(COLUMN()-COLUMN($J$5)-$G269,$I269)=0,TRUE,FALSE),$J269*L$2,0)</f>
        <v>0</v>
      </c>
      <c r="M269" s="126">
        <f t="array" ref="M269">IF(_xlfn.SWITCH(TRUE,COLUMN()-COLUMN($J$5)-$G269&lt;0,FALSE,MOD(COLUMN()-COLUMN($J$5)-$G269,$I269)=0,TRUE,FALSE),$J269*M$2,0)</f>
        <v>0</v>
      </c>
      <c r="N269" s="126">
        <f t="array" ref="N269">IF(_xlfn.SWITCH(TRUE,COLUMN()-COLUMN($J$5)-$G269&lt;0,FALSE,MOD(COLUMN()-COLUMN($J$5)-$G269,$I269)=0,TRUE,FALSE),$J269*N$2,0)</f>
        <v>0</v>
      </c>
      <c r="O269" s="126">
        <f t="array" ref="O269">IF(_xlfn.SWITCH(TRUE,COLUMN()-COLUMN($J$5)-$G269&lt;0,FALSE,MOD(COLUMN()-COLUMN($J$5)-$G269,$I269)=0,TRUE,FALSE),$J269*O$2,0)</f>
        <v>0</v>
      </c>
      <c r="P269" s="126">
        <f t="array" ref="P269">IF(_xlfn.SWITCH(TRUE,COLUMN()-COLUMN($J$5)-$G269&lt;0,FALSE,MOD(COLUMN()-COLUMN($J$5)-$G269,$I269)=0,TRUE,FALSE),$J269*P$2,0)</f>
        <v>0</v>
      </c>
      <c r="Q269" s="126">
        <f t="array" ref="Q269">IF(_xlfn.SWITCH(TRUE,COLUMN()-COLUMN($J$5)-$G269&lt;0,FALSE,MOD(COLUMN()-COLUMN($J$5)-$G269,$I269)=0,TRUE,FALSE),$J269*Q$2,0)</f>
        <v>0</v>
      </c>
      <c r="R269" s="126">
        <f t="array" ref="R269">IF(_xlfn.SWITCH(TRUE,COLUMN()-COLUMN($J$5)-$G269&lt;0,FALSE,MOD(COLUMN()-COLUMN($J$5)-$G269,$I269)=0,TRUE,FALSE),$J269*R$2,0)</f>
        <v>0</v>
      </c>
      <c r="S269" s="126">
        <f t="array" ref="S269">IF(_xlfn.SWITCH(TRUE,COLUMN()-COLUMN($J$5)-$G269&lt;0,FALSE,MOD(COLUMN()-COLUMN($J$5)-$G269,$I269)=0,TRUE,FALSE),$J269*S$2,0)</f>
        <v>0</v>
      </c>
      <c r="T269" s="126">
        <f t="array" ref="T269">IF(_xlfn.SWITCH(TRUE,COLUMN()-COLUMN($J$5)-$G269&lt;0,FALSE,MOD(COLUMN()-COLUMN($J$5)-$G269,$I269)=0,TRUE,FALSE),$J269*T$2,0)</f>
        <v>0</v>
      </c>
      <c r="U269" s="126">
        <f t="array" ref="U269">IF(_xlfn.SWITCH(TRUE,COLUMN()-COLUMN($J$5)-$G269&lt;0,FALSE,MOD(COLUMN()-COLUMN($J$5)-$G269,$I269)=0,TRUE,FALSE),$J269*U$2,0)</f>
        <v>0</v>
      </c>
      <c r="V269" s="126">
        <f t="array" ref="V269">IF(_xlfn.SWITCH(TRUE,COLUMN()-COLUMN($J$5)-$G269&lt;0,FALSE,MOD(COLUMN()-COLUMN($J$5)-$G269,$I269)=0,TRUE,FALSE),$J269*V$2,0)</f>
        <v>0</v>
      </c>
      <c r="W269" s="126">
        <f t="array" ref="W269">IF(_xlfn.SWITCH(TRUE,COLUMN()-COLUMN($J$5)-$G269&lt;0,FALSE,MOD(COLUMN()-COLUMN($J$5)-$G269,$I269)=0,TRUE,FALSE),$J269*W$2,0)</f>
        <v>0</v>
      </c>
      <c r="X269" s="126">
        <f t="array" ref="X269">IF(_xlfn.SWITCH(TRUE,COLUMN()-COLUMN($J$5)-$G269&lt;0,FALSE,MOD(COLUMN()-COLUMN($J$5)-$G269,$I269)=0,TRUE,FALSE),$J269*X$2,0)</f>
        <v>0</v>
      </c>
      <c r="Y269" s="126">
        <f t="array" ref="Y269">IF(_xlfn.SWITCH(TRUE,COLUMN()-COLUMN($J$5)-$G269&lt;0,FALSE,MOD(COLUMN()-COLUMN($J$5)-$G269,$I269)=0,TRUE,FALSE),$J269*Y$2,0)</f>
        <v>0</v>
      </c>
      <c r="Z269" s="126">
        <f t="array" ref="Z269">IF(_xlfn.SWITCH(TRUE,COLUMN()-COLUMN($J$5)-$G269&lt;0,FALSE,MOD(COLUMN()-COLUMN($J$5)-$G269,$I269)=0,TRUE,FALSE),$J269*Z$2,0)</f>
        <v>0</v>
      </c>
      <c r="AA269" s="126">
        <f t="array" ref="AA269">IF(_xlfn.SWITCH(TRUE,COLUMN()-COLUMN($J$5)-$G269&lt;0,FALSE,MOD(COLUMN()-COLUMN($J$5)-$G269,$I269)=0,TRUE,FALSE),$J269*AA$2,0)</f>
        <v>0</v>
      </c>
      <c r="AB269" s="126">
        <f t="array" ref="AB269">IF(_xlfn.SWITCH(TRUE,COLUMN()-COLUMN($J$5)-$G269&lt;0,FALSE,MOD(COLUMN()-COLUMN($J$5)-$G269,$I269)=0,TRUE,FALSE),$J269*AB$2,0)</f>
        <v>0</v>
      </c>
      <c r="AC269" s="126">
        <f t="array" ref="AC269">IF(_xlfn.SWITCH(TRUE,COLUMN()-COLUMN($J$5)-$G269&lt;0,FALSE,MOD(COLUMN()-COLUMN($J$5)-$G269,$I269)=0,TRUE,FALSE),$J269*AC$2,0)</f>
        <v>0</v>
      </c>
      <c r="AD269" s="126">
        <f t="array" ref="AD269">IF(_xlfn.SWITCH(TRUE,COLUMN()-COLUMN($J$5)-$G269&lt;0,FALSE,MOD(COLUMN()-COLUMN($J$5)-$G269,$I269)=0,TRUE,FALSE),$J269*AD$2,0)</f>
        <v>0</v>
      </c>
      <c r="AE269" s="127">
        <f t="shared" si="28"/>
        <v>0</v>
      </c>
    </row>
    <row r="270" spans="1:31" s="128" customFormat="1" ht="36.950000000000003" customHeight="1" outlineLevel="2">
      <c r="A270" s="120" t="s">
        <v>930</v>
      </c>
      <c r="B270" s="492" t="s">
        <v>1266</v>
      </c>
      <c r="C270" s="137" t="s">
        <v>1278</v>
      </c>
      <c r="D270" s="252" t="s">
        <v>1130</v>
      </c>
      <c r="E270" s="137"/>
      <c r="F270" s="138" t="s">
        <v>985</v>
      </c>
      <c r="G270" s="122">
        <f t="shared" si="27"/>
        <v>23</v>
      </c>
      <c r="H270" s="22">
        <v>2047</v>
      </c>
      <c r="I270" s="138">
        <v>25</v>
      </c>
      <c r="J270" s="415">
        <f>Costs!P280</f>
        <v>3256.875</v>
      </c>
      <c r="K270" s="419">
        <f t="array" ref="K270">IF(_xlfn.SWITCH(TRUE,COLUMN()-COLUMN($J$5)-$G270&lt;0,FALSE,MOD(COLUMN()-COLUMN($J$5)-$G270,$I270)=0,TRUE,FALSE),$J270*K$2,0)</f>
        <v>0</v>
      </c>
      <c r="L270" s="126">
        <f t="array" ref="L270">IF(_xlfn.SWITCH(TRUE,COLUMN()-COLUMN($J$5)-$G270&lt;0,FALSE,MOD(COLUMN()-COLUMN($J$5)-$G270,$I270)=0,TRUE,FALSE),$J270*L$2,0)</f>
        <v>0</v>
      </c>
      <c r="M270" s="126">
        <f t="array" ref="M270">IF(_xlfn.SWITCH(TRUE,COLUMN()-COLUMN($J$5)-$G270&lt;0,FALSE,MOD(COLUMN()-COLUMN($J$5)-$G270,$I270)=0,TRUE,FALSE),$J270*M$2,0)</f>
        <v>0</v>
      </c>
      <c r="N270" s="126">
        <f t="array" ref="N270">IF(_xlfn.SWITCH(TRUE,COLUMN()-COLUMN($J$5)-$G270&lt;0,FALSE,MOD(COLUMN()-COLUMN($J$5)-$G270,$I270)=0,TRUE,FALSE),$J270*N$2,0)</f>
        <v>0</v>
      </c>
      <c r="O270" s="126">
        <f t="array" ref="O270">IF(_xlfn.SWITCH(TRUE,COLUMN()-COLUMN($J$5)-$G270&lt;0,FALSE,MOD(COLUMN()-COLUMN($J$5)-$G270,$I270)=0,TRUE,FALSE),$J270*O$2,0)</f>
        <v>0</v>
      </c>
      <c r="P270" s="126">
        <f t="array" ref="P270">IF(_xlfn.SWITCH(TRUE,COLUMN()-COLUMN($J$5)-$G270&lt;0,FALSE,MOD(COLUMN()-COLUMN($J$5)-$G270,$I270)=0,TRUE,FALSE),$J270*P$2,0)</f>
        <v>0</v>
      </c>
      <c r="Q270" s="126">
        <f t="array" ref="Q270">IF(_xlfn.SWITCH(TRUE,COLUMN()-COLUMN($J$5)-$G270&lt;0,FALSE,MOD(COLUMN()-COLUMN($J$5)-$G270,$I270)=0,TRUE,FALSE),$J270*Q$2,0)</f>
        <v>0</v>
      </c>
      <c r="R270" s="126">
        <f t="array" ref="R270">IF(_xlfn.SWITCH(TRUE,COLUMN()-COLUMN($J$5)-$G270&lt;0,FALSE,MOD(COLUMN()-COLUMN($J$5)-$G270,$I270)=0,TRUE,FALSE),$J270*R$2,0)</f>
        <v>0</v>
      </c>
      <c r="S270" s="126">
        <f t="array" ref="S270">IF(_xlfn.SWITCH(TRUE,COLUMN()-COLUMN($J$5)-$G270&lt;0,FALSE,MOD(COLUMN()-COLUMN($J$5)-$G270,$I270)=0,TRUE,FALSE),$J270*S$2,0)</f>
        <v>0</v>
      </c>
      <c r="T270" s="126">
        <f t="array" ref="T270">IF(_xlfn.SWITCH(TRUE,COLUMN()-COLUMN($J$5)-$G270&lt;0,FALSE,MOD(COLUMN()-COLUMN($J$5)-$G270,$I270)=0,TRUE,FALSE),$J270*T$2,0)</f>
        <v>0</v>
      </c>
      <c r="U270" s="126">
        <f t="array" ref="U270">IF(_xlfn.SWITCH(TRUE,COLUMN()-COLUMN($J$5)-$G270&lt;0,FALSE,MOD(COLUMN()-COLUMN($J$5)-$G270,$I270)=0,TRUE,FALSE),$J270*U$2,0)</f>
        <v>0</v>
      </c>
      <c r="V270" s="126">
        <f t="array" ref="V270">IF(_xlfn.SWITCH(TRUE,COLUMN()-COLUMN($J$5)-$G270&lt;0,FALSE,MOD(COLUMN()-COLUMN($J$5)-$G270,$I270)=0,TRUE,FALSE),$J270*V$2,0)</f>
        <v>0</v>
      </c>
      <c r="W270" s="126">
        <f t="array" ref="W270">IF(_xlfn.SWITCH(TRUE,COLUMN()-COLUMN($J$5)-$G270&lt;0,FALSE,MOD(COLUMN()-COLUMN($J$5)-$G270,$I270)=0,TRUE,FALSE),$J270*W$2,0)</f>
        <v>0</v>
      </c>
      <c r="X270" s="126">
        <f t="array" ref="X270">IF(_xlfn.SWITCH(TRUE,COLUMN()-COLUMN($J$5)-$G270&lt;0,FALSE,MOD(COLUMN()-COLUMN($J$5)-$G270,$I270)=0,TRUE,FALSE),$J270*X$2,0)</f>
        <v>0</v>
      </c>
      <c r="Y270" s="126">
        <f t="array" ref="Y270">IF(_xlfn.SWITCH(TRUE,COLUMN()-COLUMN($J$5)-$G270&lt;0,FALSE,MOD(COLUMN()-COLUMN($J$5)-$G270,$I270)=0,TRUE,FALSE),$J270*Y$2,0)</f>
        <v>0</v>
      </c>
      <c r="Z270" s="126">
        <f t="array" ref="Z270">IF(_xlfn.SWITCH(TRUE,COLUMN()-COLUMN($J$5)-$G270&lt;0,FALSE,MOD(COLUMN()-COLUMN($J$5)-$G270,$I270)=0,TRUE,FALSE),$J270*Z$2,0)</f>
        <v>0</v>
      </c>
      <c r="AA270" s="126">
        <f t="array" ref="AA270">IF(_xlfn.SWITCH(TRUE,COLUMN()-COLUMN($J$5)-$G270&lt;0,FALSE,MOD(COLUMN()-COLUMN($J$5)-$G270,$I270)=0,TRUE,FALSE),$J270*AA$2,0)</f>
        <v>0</v>
      </c>
      <c r="AB270" s="126">
        <f t="array" ref="AB270">IF(_xlfn.SWITCH(TRUE,COLUMN()-COLUMN($J$5)-$G270&lt;0,FALSE,MOD(COLUMN()-COLUMN($J$5)-$G270,$I270)=0,TRUE,FALSE),$J270*AB$2,0)</f>
        <v>0</v>
      </c>
      <c r="AC270" s="126">
        <f t="array" ref="AC270">IF(_xlfn.SWITCH(TRUE,COLUMN()-COLUMN($J$5)-$G270&lt;0,FALSE,MOD(COLUMN()-COLUMN($J$5)-$G270,$I270)=0,TRUE,FALSE),$J270*AC$2,0)</f>
        <v>0</v>
      </c>
      <c r="AD270" s="126">
        <f t="array" ref="AD270">IF(_xlfn.SWITCH(TRUE,COLUMN()-COLUMN($J$5)-$G270&lt;0,FALSE,MOD(COLUMN()-COLUMN($J$5)-$G270,$I270)=0,TRUE,FALSE),$J270*AD$2,0)</f>
        <v>0</v>
      </c>
      <c r="AE270" s="127">
        <f>SUM(K270:AD270)</f>
        <v>0</v>
      </c>
    </row>
    <row r="271" spans="1:31" s="128" customFormat="1" ht="36.950000000000003" customHeight="1" outlineLevel="2">
      <c r="A271" s="120" t="s">
        <v>930</v>
      </c>
      <c r="B271" s="492" t="s">
        <v>1267</v>
      </c>
      <c r="C271" s="137" t="s">
        <v>1278</v>
      </c>
      <c r="D271" s="252" t="s">
        <v>1130</v>
      </c>
      <c r="E271" s="137"/>
      <c r="F271" s="138" t="s">
        <v>985</v>
      </c>
      <c r="G271" s="122">
        <f t="shared" ref="G271:G280" si="29">H271-2024</f>
        <v>23</v>
      </c>
      <c r="H271" s="22">
        <v>2047</v>
      </c>
      <c r="I271" s="138">
        <v>25</v>
      </c>
      <c r="J271" s="415">
        <f>Costs!P281</f>
        <v>24215.625</v>
      </c>
      <c r="K271" s="419">
        <f t="array" ref="K271">IF(_xlfn.SWITCH(TRUE,COLUMN()-COLUMN($J$5)-$G271&lt;0,FALSE,MOD(COLUMN()-COLUMN($J$5)-$G271,$I271)=0,TRUE,FALSE),$J271*K$2,0)</f>
        <v>0</v>
      </c>
      <c r="L271" s="126">
        <f t="array" ref="L271">IF(_xlfn.SWITCH(TRUE,COLUMN()-COLUMN($J$5)-$G271&lt;0,FALSE,MOD(COLUMN()-COLUMN($J$5)-$G271,$I271)=0,TRUE,FALSE),$J271*L$2,0)</f>
        <v>0</v>
      </c>
      <c r="M271" s="126">
        <f t="array" ref="M271">IF(_xlfn.SWITCH(TRUE,COLUMN()-COLUMN($J$5)-$G271&lt;0,FALSE,MOD(COLUMN()-COLUMN($J$5)-$G271,$I271)=0,TRUE,FALSE),$J271*M$2,0)</f>
        <v>0</v>
      </c>
      <c r="N271" s="126">
        <f t="array" ref="N271">IF(_xlfn.SWITCH(TRUE,COLUMN()-COLUMN($J$5)-$G271&lt;0,FALSE,MOD(COLUMN()-COLUMN($J$5)-$G271,$I271)=0,TRUE,FALSE),$J271*N$2,0)</f>
        <v>0</v>
      </c>
      <c r="O271" s="126">
        <f t="array" ref="O271">IF(_xlfn.SWITCH(TRUE,COLUMN()-COLUMN($J$5)-$G271&lt;0,FALSE,MOD(COLUMN()-COLUMN($J$5)-$G271,$I271)=0,TRUE,FALSE),$J271*O$2,0)</f>
        <v>0</v>
      </c>
      <c r="P271" s="126">
        <f t="array" ref="P271">IF(_xlfn.SWITCH(TRUE,COLUMN()-COLUMN($J$5)-$G271&lt;0,FALSE,MOD(COLUMN()-COLUMN($J$5)-$G271,$I271)=0,TRUE,FALSE),$J271*P$2,0)</f>
        <v>0</v>
      </c>
      <c r="Q271" s="126">
        <f t="array" ref="Q271">IF(_xlfn.SWITCH(TRUE,COLUMN()-COLUMN($J$5)-$G271&lt;0,FALSE,MOD(COLUMN()-COLUMN($J$5)-$G271,$I271)=0,TRUE,FALSE),$J271*Q$2,0)</f>
        <v>0</v>
      </c>
      <c r="R271" s="126">
        <f t="array" ref="R271">IF(_xlfn.SWITCH(TRUE,COLUMN()-COLUMN($J$5)-$G271&lt;0,FALSE,MOD(COLUMN()-COLUMN($J$5)-$G271,$I271)=0,TRUE,FALSE),$J271*R$2,0)</f>
        <v>0</v>
      </c>
      <c r="S271" s="126">
        <f t="array" ref="S271">IF(_xlfn.SWITCH(TRUE,COLUMN()-COLUMN($J$5)-$G271&lt;0,FALSE,MOD(COLUMN()-COLUMN($J$5)-$G271,$I271)=0,TRUE,FALSE),$J271*S$2,0)</f>
        <v>0</v>
      </c>
      <c r="T271" s="126">
        <f t="array" ref="T271">IF(_xlfn.SWITCH(TRUE,COLUMN()-COLUMN($J$5)-$G271&lt;0,FALSE,MOD(COLUMN()-COLUMN($J$5)-$G271,$I271)=0,TRUE,FALSE),$J271*T$2,0)</f>
        <v>0</v>
      </c>
      <c r="U271" s="126">
        <f t="array" ref="U271">IF(_xlfn.SWITCH(TRUE,COLUMN()-COLUMN($J$5)-$G271&lt;0,FALSE,MOD(COLUMN()-COLUMN($J$5)-$G271,$I271)=0,TRUE,FALSE),$J271*U$2,0)</f>
        <v>0</v>
      </c>
      <c r="V271" s="126">
        <f t="array" ref="V271">IF(_xlfn.SWITCH(TRUE,COLUMN()-COLUMN($J$5)-$G271&lt;0,FALSE,MOD(COLUMN()-COLUMN($J$5)-$G271,$I271)=0,TRUE,FALSE),$J271*V$2,0)</f>
        <v>0</v>
      </c>
      <c r="W271" s="126">
        <f t="array" ref="W271">IF(_xlfn.SWITCH(TRUE,COLUMN()-COLUMN($J$5)-$G271&lt;0,FALSE,MOD(COLUMN()-COLUMN($J$5)-$G271,$I271)=0,TRUE,FALSE),$J271*W$2,0)</f>
        <v>0</v>
      </c>
      <c r="X271" s="126">
        <f t="array" ref="X271">IF(_xlfn.SWITCH(TRUE,COLUMN()-COLUMN($J$5)-$G271&lt;0,FALSE,MOD(COLUMN()-COLUMN($J$5)-$G271,$I271)=0,TRUE,FALSE),$J271*X$2,0)</f>
        <v>0</v>
      </c>
      <c r="Y271" s="126">
        <f t="array" ref="Y271">IF(_xlfn.SWITCH(TRUE,COLUMN()-COLUMN($J$5)-$G271&lt;0,FALSE,MOD(COLUMN()-COLUMN($J$5)-$G271,$I271)=0,TRUE,FALSE),$J271*Y$2,0)</f>
        <v>0</v>
      </c>
      <c r="Z271" s="126">
        <f t="array" ref="Z271">IF(_xlfn.SWITCH(TRUE,COLUMN()-COLUMN($J$5)-$G271&lt;0,FALSE,MOD(COLUMN()-COLUMN($J$5)-$G271,$I271)=0,TRUE,FALSE),$J271*Z$2,0)</f>
        <v>0</v>
      </c>
      <c r="AA271" s="126">
        <f t="array" ref="AA271">IF(_xlfn.SWITCH(TRUE,COLUMN()-COLUMN($J$5)-$G271&lt;0,FALSE,MOD(COLUMN()-COLUMN($J$5)-$G271,$I271)=0,TRUE,FALSE),$J271*AA$2,0)</f>
        <v>0</v>
      </c>
      <c r="AB271" s="126">
        <f t="array" ref="AB271">IF(_xlfn.SWITCH(TRUE,COLUMN()-COLUMN($J$5)-$G271&lt;0,FALSE,MOD(COLUMN()-COLUMN($J$5)-$G271,$I271)=0,TRUE,FALSE),$J271*AB$2,0)</f>
        <v>0</v>
      </c>
      <c r="AC271" s="126">
        <f t="array" ref="AC271">IF(_xlfn.SWITCH(TRUE,COLUMN()-COLUMN($J$5)-$G271&lt;0,FALSE,MOD(COLUMN()-COLUMN($J$5)-$G271,$I271)=0,TRUE,FALSE),$J271*AC$2,0)</f>
        <v>0</v>
      </c>
      <c r="AD271" s="126">
        <f t="array" ref="AD271">IF(_xlfn.SWITCH(TRUE,COLUMN()-COLUMN($J$5)-$G271&lt;0,FALSE,MOD(COLUMN()-COLUMN($J$5)-$G271,$I271)=0,TRUE,FALSE),$J271*AD$2,0)</f>
        <v>0</v>
      </c>
      <c r="AE271" s="127">
        <f t="shared" ref="AE271:AE280" si="30">SUM(K271:AD271)</f>
        <v>0</v>
      </c>
    </row>
    <row r="272" spans="1:31" s="128" customFormat="1" ht="36.950000000000003" customHeight="1" outlineLevel="2">
      <c r="A272" s="120" t="s">
        <v>930</v>
      </c>
      <c r="B272" s="492" t="s">
        <v>1268</v>
      </c>
      <c r="C272" s="137" t="s">
        <v>1278</v>
      </c>
      <c r="D272" s="252" t="s">
        <v>1130</v>
      </c>
      <c r="E272" s="137"/>
      <c r="F272" s="138" t="s">
        <v>985</v>
      </c>
      <c r="G272" s="122">
        <f t="shared" si="29"/>
        <v>23</v>
      </c>
      <c r="H272" s="22">
        <v>2047</v>
      </c>
      <c r="I272" s="138">
        <v>25</v>
      </c>
      <c r="J272" s="415">
        <f>Costs!P282</f>
        <v>75853.125</v>
      </c>
      <c r="K272" s="419">
        <f t="array" ref="K272">IF(_xlfn.SWITCH(TRUE,COLUMN()-COLUMN($J$5)-$G272&lt;0,FALSE,MOD(COLUMN()-COLUMN($J$5)-$G272,$I272)=0,TRUE,FALSE),$J272*K$2,0)</f>
        <v>0</v>
      </c>
      <c r="L272" s="126">
        <f t="array" ref="L272">IF(_xlfn.SWITCH(TRUE,COLUMN()-COLUMN($J$5)-$G272&lt;0,FALSE,MOD(COLUMN()-COLUMN($J$5)-$G272,$I272)=0,TRUE,FALSE),$J272*L$2,0)</f>
        <v>0</v>
      </c>
      <c r="M272" s="126">
        <f t="array" ref="M272">IF(_xlfn.SWITCH(TRUE,COLUMN()-COLUMN($J$5)-$G272&lt;0,FALSE,MOD(COLUMN()-COLUMN($J$5)-$G272,$I272)=0,TRUE,FALSE),$J272*M$2,0)</f>
        <v>0</v>
      </c>
      <c r="N272" s="126">
        <f t="array" ref="N272">IF(_xlfn.SWITCH(TRUE,COLUMN()-COLUMN($J$5)-$G272&lt;0,FALSE,MOD(COLUMN()-COLUMN($J$5)-$G272,$I272)=0,TRUE,FALSE),$J272*N$2,0)</f>
        <v>0</v>
      </c>
      <c r="O272" s="126">
        <f t="array" ref="O272">IF(_xlfn.SWITCH(TRUE,COLUMN()-COLUMN($J$5)-$G272&lt;0,FALSE,MOD(COLUMN()-COLUMN($J$5)-$G272,$I272)=0,TRUE,FALSE),$J272*O$2,0)</f>
        <v>0</v>
      </c>
      <c r="P272" s="126">
        <f t="array" ref="P272">IF(_xlfn.SWITCH(TRUE,COLUMN()-COLUMN($J$5)-$G272&lt;0,FALSE,MOD(COLUMN()-COLUMN($J$5)-$G272,$I272)=0,TRUE,FALSE),$J272*P$2,0)</f>
        <v>0</v>
      </c>
      <c r="Q272" s="126">
        <f t="array" ref="Q272">IF(_xlfn.SWITCH(TRUE,COLUMN()-COLUMN($J$5)-$G272&lt;0,FALSE,MOD(COLUMN()-COLUMN($J$5)-$G272,$I272)=0,TRUE,FALSE),$J272*Q$2,0)</f>
        <v>0</v>
      </c>
      <c r="R272" s="126">
        <f t="array" ref="R272">IF(_xlfn.SWITCH(TRUE,COLUMN()-COLUMN($J$5)-$G272&lt;0,FALSE,MOD(COLUMN()-COLUMN($J$5)-$G272,$I272)=0,TRUE,FALSE),$J272*R$2,0)</f>
        <v>0</v>
      </c>
      <c r="S272" s="126">
        <f t="array" ref="S272">IF(_xlfn.SWITCH(TRUE,COLUMN()-COLUMN($J$5)-$G272&lt;0,FALSE,MOD(COLUMN()-COLUMN($J$5)-$G272,$I272)=0,TRUE,FALSE),$J272*S$2,0)</f>
        <v>0</v>
      </c>
      <c r="T272" s="126">
        <f t="array" ref="T272">IF(_xlfn.SWITCH(TRUE,COLUMN()-COLUMN($J$5)-$G272&lt;0,FALSE,MOD(COLUMN()-COLUMN($J$5)-$G272,$I272)=0,TRUE,FALSE),$J272*T$2,0)</f>
        <v>0</v>
      </c>
      <c r="U272" s="126">
        <f t="array" ref="U272">IF(_xlfn.SWITCH(TRUE,COLUMN()-COLUMN($J$5)-$G272&lt;0,FALSE,MOD(COLUMN()-COLUMN($J$5)-$G272,$I272)=0,TRUE,FALSE),$J272*U$2,0)</f>
        <v>0</v>
      </c>
      <c r="V272" s="126">
        <f t="array" ref="V272">IF(_xlfn.SWITCH(TRUE,COLUMN()-COLUMN($J$5)-$G272&lt;0,FALSE,MOD(COLUMN()-COLUMN($J$5)-$G272,$I272)=0,TRUE,FALSE),$J272*V$2,0)</f>
        <v>0</v>
      </c>
      <c r="W272" s="126">
        <f t="array" ref="W272">IF(_xlfn.SWITCH(TRUE,COLUMN()-COLUMN($J$5)-$G272&lt;0,FALSE,MOD(COLUMN()-COLUMN($J$5)-$G272,$I272)=0,TRUE,FALSE),$J272*W$2,0)</f>
        <v>0</v>
      </c>
      <c r="X272" s="126">
        <f t="array" ref="X272">IF(_xlfn.SWITCH(TRUE,COLUMN()-COLUMN($J$5)-$G272&lt;0,FALSE,MOD(COLUMN()-COLUMN($J$5)-$G272,$I272)=0,TRUE,FALSE),$J272*X$2,0)</f>
        <v>0</v>
      </c>
      <c r="Y272" s="126">
        <f t="array" ref="Y272">IF(_xlfn.SWITCH(TRUE,COLUMN()-COLUMN($J$5)-$G272&lt;0,FALSE,MOD(COLUMN()-COLUMN($J$5)-$G272,$I272)=0,TRUE,FALSE),$J272*Y$2,0)</f>
        <v>0</v>
      </c>
      <c r="Z272" s="126">
        <f t="array" ref="Z272">IF(_xlfn.SWITCH(TRUE,COLUMN()-COLUMN($J$5)-$G272&lt;0,FALSE,MOD(COLUMN()-COLUMN($J$5)-$G272,$I272)=0,TRUE,FALSE),$J272*Z$2,0)</f>
        <v>0</v>
      </c>
      <c r="AA272" s="126">
        <f t="array" ref="AA272">IF(_xlfn.SWITCH(TRUE,COLUMN()-COLUMN($J$5)-$G272&lt;0,FALSE,MOD(COLUMN()-COLUMN($J$5)-$G272,$I272)=0,TRUE,FALSE),$J272*AA$2,0)</f>
        <v>0</v>
      </c>
      <c r="AB272" s="126">
        <f t="array" ref="AB272">IF(_xlfn.SWITCH(TRUE,COLUMN()-COLUMN($J$5)-$G272&lt;0,FALSE,MOD(COLUMN()-COLUMN($J$5)-$G272,$I272)=0,TRUE,FALSE),$J272*AB$2,0)</f>
        <v>0</v>
      </c>
      <c r="AC272" s="126">
        <f t="array" ref="AC272">IF(_xlfn.SWITCH(TRUE,COLUMN()-COLUMN($J$5)-$G272&lt;0,FALSE,MOD(COLUMN()-COLUMN($J$5)-$G272,$I272)=0,TRUE,FALSE),$J272*AC$2,0)</f>
        <v>0</v>
      </c>
      <c r="AD272" s="126">
        <f t="array" ref="AD272">IF(_xlfn.SWITCH(TRUE,COLUMN()-COLUMN($J$5)-$G272&lt;0,FALSE,MOD(COLUMN()-COLUMN($J$5)-$G272,$I272)=0,TRUE,FALSE),$J272*AD$2,0)</f>
        <v>0</v>
      </c>
      <c r="AE272" s="127">
        <f t="shared" si="30"/>
        <v>0</v>
      </c>
    </row>
    <row r="273" spans="1:31" s="128" customFormat="1" ht="36.950000000000003" customHeight="1" outlineLevel="2">
      <c r="A273" s="120" t="s">
        <v>930</v>
      </c>
      <c r="B273" s="492" t="s">
        <v>1270</v>
      </c>
      <c r="C273" s="492" t="s">
        <v>1277</v>
      </c>
      <c r="D273" s="252" t="s">
        <v>1130</v>
      </c>
      <c r="E273" s="137"/>
      <c r="F273" s="125" t="s">
        <v>985</v>
      </c>
      <c r="G273" s="122">
        <f t="shared" si="29"/>
        <v>11</v>
      </c>
      <c r="H273" s="125">
        <v>2035</v>
      </c>
      <c r="I273" s="125">
        <v>40</v>
      </c>
      <c r="J273" s="415">
        <f>Costs!P283</f>
        <v>40905</v>
      </c>
      <c r="K273" s="419">
        <f t="array" ref="K273">IF(_xlfn.SWITCH(TRUE,COLUMN()-COLUMN($J$5)-$G273&lt;0,FALSE,MOD(COLUMN()-COLUMN($J$5)-$G273,$I273)=0,TRUE,FALSE),$J273*K$2,0)</f>
        <v>0</v>
      </c>
      <c r="L273" s="126">
        <f t="array" ref="L273">IF(_xlfn.SWITCH(TRUE,COLUMN()-COLUMN($J$5)-$G273&lt;0,FALSE,MOD(COLUMN()-COLUMN($J$5)-$G273,$I273)=0,TRUE,FALSE),$J273*L$2,0)</f>
        <v>0</v>
      </c>
      <c r="M273" s="126">
        <f t="array" ref="M273">IF(_xlfn.SWITCH(TRUE,COLUMN()-COLUMN($J$5)-$G273&lt;0,FALSE,MOD(COLUMN()-COLUMN($J$5)-$G273,$I273)=0,TRUE,FALSE),$J273*M$2,0)</f>
        <v>0</v>
      </c>
      <c r="N273" s="126">
        <f t="array" ref="N273">IF(_xlfn.SWITCH(TRUE,COLUMN()-COLUMN($J$5)-$G273&lt;0,FALSE,MOD(COLUMN()-COLUMN($J$5)-$G273,$I273)=0,TRUE,FALSE),$J273*N$2,0)</f>
        <v>0</v>
      </c>
      <c r="O273" s="126">
        <f t="array" ref="O273">IF(_xlfn.SWITCH(TRUE,COLUMN()-COLUMN($J$5)-$G273&lt;0,FALSE,MOD(COLUMN()-COLUMN($J$5)-$G273,$I273)=0,TRUE,FALSE),$J273*O$2,0)</f>
        <v>0</v>
      </c>
      <c r="P273" s="126">
        <f t="array" ref="P273">IF(_xlfn.SWITCH(TRUE,COLUMN()-COLUMN($J$5)-$G273&lt;0,FALSE,MOD(COLUMN()-COLUMN($J$5)-$G273,$I273)=0,TRUE,FALSE),$J273*P$2,0)</f>
        <v>0</v>
      </c>
      <c r="Q273" s="126">
        <f t="array" ref="Q273">IF(_xlfn.SWITCH(TRUE,COLUMN()-COLUMN($J$5)-$G273&lt;0,FALSE,MOD(COLUMN()-COLUMN($J$5)-$G273,$I273)=0,TRUE,FALSE),$J273*Q$2,0)</f>
        <v>0</v>
      </c>
      <c r="R273" s="126">
        <f t="array" ref="R273">IF(_xlfn.SWITCH(TRUE,COLUMN()-COLUMN($J$5)-$G273&lt;0,FALSE,MOD(COLUMN()-COLUMN($J$5)-$G273,$I273)=0,TRUE,FALSE),$J273*R$2,0)</f>
        <v>0</v>
      </c>
      <c r="S273" s="126">
        <f t="array" ref="S273">IF(_xlfn.SWITCH(TRUE,COLUMN()-COLUMN($J$5)-$G273&lt;0,FALSE,MOD(COLUMN()-COLUMN($J$5)-$G273,$I273)=0,TRUE,FALSE),$J273*S$2,0)</f>
        <v>0</v>
      </c>
      <c r="T273" s="126">
        <f t="array" ref="T273">IF(_xlfn.SWITCH(TRUE,COLUMN()-COLUMN($J$5)-$G273&lt;0,FALSE,MOD(COLUMN()-COLUMN($J$5)-$G273,$I273)=0,TRUE,FALSE),$J273*T$2,0)</f>
        <v>0</v>
      </c>
      <c r="U273" s="126">
        <f t="array" ref="U273">IF(_xlfn.SWITCH(TRUE,COLUMN()-COLUMN($J$5)-$G273&lt;0,FALSE,MOD(COLUMN()-COLUMN($J$5)-$G273,$I273)=0,TRUE,FALSE),$J273*U$2,0)</f>
        <v>56896.950979468813</v>
      </c>
      <c r="V273" s="126">
        <f t="array" ref="V273">IF(_xlfn.SWITCH(TRUE,COLUMN()-COLUMN($J$5)-$G273&lt;0,FALSE,MOD(COLUMN()-COLUMN($J$5)-$G273,$I273)=0,TRUE,FALSE),$J273*V$2,0)</f>
        <v>0</v>
      </c>
      <c r="W273" s="126">
        <f t="array" ref="W273">IF(_xlfn.SWITCH(TRUE,COLUMN()-COLUMN($J$5)-$G273&lt;0,FALSE,MOD(COLUMN()-COLUMN($J$5)-$G273,$I273)=0,TRUE,FALSE),$J273*W$2,0)</f>
        <v>0</v>
      </c>
      <c r="X273" s="126">
        <f t="array" ref="X273">IF(_xlfn.SWITCH(TRUE,COLUMN()-COLUMN($J$5)-$G273&lt;0,FALSE,MOD(COLUMN()-COLUMN($J$5)-$G273,$I273)=0,TRUE,FALSE),$J273*X$2,0)</f>
        <v>0</v>
      </c>
      <c r="Y273" s="126">
        <f t="array" ref="Y273">IF(_xlfn.SWITCH(TRUE,COLUMN()-COLUMN($J$5)-$G273&lt;0,FALSE,MOD(COLUMN()-COLUMN($J$5)-$G273,$I273)=0,TRUE,FALSE),$J273*Y$2,0)</f>
        <v>0</v>
      </c>
      <c r="Z273" s="126">
        <f t="array" ref="Z273">IF(_xlfn.SWITCH(TRUE,COLUMN()-COLUMN($J$5)-$G273&lt;0,FALSE,MOD(COLUMN()-COLUMN($J$5)-$G273,$I273)=0,TRUE,FALSE),$J273*Z$2,0)</f>
        <v>0</v>
      </c>
      <c r="AA273" s="126">
        <f t="array" ref="AA273">IF(_xlfn.SWITCH(TRUE,COLUMN()-COLUMN($J$5)-$G273&lt;0,FALSE,MOD(COLUMN()-COLUMN($J$5)-$G273,$I273)=0,TRUE,FALSE),$J273*AA$2,0)</f>
        <v>0</v>
      </c>
      <c r="AB273" s="126">
        <f t="array" ref="AB273">IF(_xlfn.SWITCH(TRUE,COLUMN()-COLUMN($J$5)-$G273&lt;0,FALSE,MOD(COLUMN()-COLUMN($J$5)-$G273,$I273)=0,TRUE,FALSE),$J273*AB$2,0)</f>
        <v>0</v>
      </c>
      <c r="AC273" s="126">
        <f t="array" ref="AC273">IF(_xlfn.SWITCH(TRUE,COLUMN()-COLUMN($J$5)-$G273&lt;0,FALSE,MOD(COLUMN()-COLUMN($J$5)-$G273,$I273)=0,TRUE,FALSE),$J273*AC$2,0)</f>
        <v>0</v>
      </c>
      <c r="AD273" s="126">
        <f t="array" ref="AD273">IF(_xlfn.SWITCH(TRUE,COLUMN()-COLUMN($J$5)-$G273&lt;0,FALSE,MOD(COLUMN()-COLUMN($J$5)-$G273,$I273)=0,TRUE,FALSE),$J273*AD$2,0)</f>
        <v>0</v>
      </c>
      <c r="AE273" s="127">
        <f t="shared" si="30"/>
        <v>56896.950979468813</v>
      </c>
    </row>
    <row r="274" spans="1:31" s="128" customFormat="1" ht="36.950000000000003" customHeight="1" outlineLevel="2">
      <c r="A274" s="120" t="s">
        <v>930</v>
      </c>
      <c r="B274" s="492" t="s">
        <v>1271</v>
      </c>
      <c r="C274" s="492" t="s">
        <v>1277</v>
      </c>
      <c r="D274" s="252" t="s">
        <v>1130</v>
      </c>
      <c r="E274" s="137"/>
      <c r="F274" s="125" t="s">
        <v>985</v>
      </c>
      <c r="G274" s="122">
        <f t="shared" si="29"/>
        <v>11</v>
      </c>
      <c r="H274" s="125">
        <v>2035</v>
      </c>
      <c r="I274" s="125">
        <v>40</v>
      </c>
      <c r="J274" s="415">
        <f>Costs!P284</f>
        <v>54540</v>
      </c>
      <c r="K274" s="419">
        <f t="array" ref="K274">IF(_xlfn.SWITCH(TRUE,COLUMN()-COLUMN($J$5)-$G274&lt;0,FALSE,MOD(COLUMN()-COLUMN($J$5)-$G274,$I274)=0,TRUE,FALSE),$J274*K$2,0)</f>
        <v>0</v>
      </c>
      <c r="L274" s="126">
        <f t="array" ref="L274">IF(_xlfn.SWITCH(TRUE,COLUMN()-COLUMN($J$5)-$G274&lt;0,FALSE,MOD(COLUMN()-COLUMN($J$5)-$G274,$I274)=0,TRUE,FALSE),$J274*L$2,0)</f>
        <v>0</v>
      </c>
      <c r="M274" s="126">
        <f t="array" ref="M274">IF(_xlfn.SWITCH(TRUE,COLUMN()-COLUMN($J$5)-$G274&lt;0,FALSE,MOD(COLUMN()-COLUMN($J$5)-$G274,$I274)=0,TRUE,FALSE),$J274*M$2,0)</f>
        <v>0</v>
      </c>
      <c r="N274" s="126">
        <f t="array" ref="N274">IF(_xlfn.SWITCH(TRUE,COLUMN()-COLUMN($J$5)-$G274&lt;0,FALSE,MOD(COLUMN()-COLUMN($J$5)-$G274,$I274)=0,TRUE,FALSE),$J274*N$2,0)</f>
        <v>0</v>
      </c>
      <c r="O274" s="126">
        <f t="array" ref="O274">IF(_xlfn.SWITCH(TRUE,COLUMN()-COLUMN($J$5)-$G274&lt;0,FALSE,MOD(COLUMN()-COLUMN($J$5)-$G274,$I274)=0,TRUE,FALSE),$J274*O$2,0)</f>
        <v>0</v>
      </c>
      <c r="P274" s="126">
        <f t="array" ref="P274">IF(_xlfn.SWITCH(TRUE,COLUMN()-COLUMN($J$5)-$G274&lt;0,FALSE,MOD(COLUMN()-COLUMN($J$5)-$G274,$I274)=0,TRUE,FALSE),$J274*P$2,0)</f>
        <v>0</v>
      </c>
      <c r="Q274" s="126">
        <f t="array" ref="Q274">IF(_xlfn.SWITCH(TRUE,COLUMN()-COLUMN($J$5)-$G274&lt;0,FALSE,MOD(COLUMN()-COLUMN($J$5)-$G274,$I274)=0,TRUE,FALSE),$J274*Q$2,0)</f>
        <v>0</v>
      </c>
      <c r="R274" s="126">
        <f t="array" ref="R274">IF(_xlfn.SWITCH(TRUE,COLUMN()-COLUMN($J$5)-$G274&lt;0,FALSE,MOD(COLUMN()-COLUMN($J$5)-$G274,$I274)=0,TRUE,FALSE),$J274*R$2,0)</f>
        <v>0</v>
      </c>
      <c r="S274" s="126">
        <f t="array" ref="S274">IF(_xlfn.SWITCH(TRUE,COLUMN()-COLUMN($J$5)-$G274&lt;0,FALSE,MOD(COLUMN()-COLUMN($J$5)-$G274,$I274)=0,TRUE,FALSE),$J274*S$2,0)</f>
        <v>0</v>
      </c>
      <c r="T274" s="126">
        <f t="array" ref="T274">IF(_xlfn.SWITCH(TRUE,COLUMN()-COLUMN($J$5)-$G274&lt;0,FALSE,MOD(COLUMN()-COLUMN($J$5)-$G274,$I274)=0,TRUE,FALSE),$J274*T$2,0)</f>
        <v>0</v>
      </c>
      <c r="U274" s="126">
        <f t="array" ref="U274">IF(_xlfn.SWITCH(TRUE,COLUMN()-COLUMN($J$5)-$G274&lt;0,FALSE,MOD(COLUMN()-COLUMN($J$5)-$G274,$I274)=0,TRUE,FALSE),$J274*U$2,0)</f>
        <v>75862.601305958422</v>
      </c>
      <c r="V274" s="126">
        <f t="array" ref="V274">IF(_xlfn.SWITCH(TRUE,COLUMN()-COLUMN($J$5)-$G274&lt;0,FALSE,MOD(COLUMN()-COLUMN($J$5)-$G274,$I274)=0,TRUE,FALSE),$J274*V$2,0)</f>
        <v>0</v>
      </c>
      <c r="W274" s="126">
        <f t="array" ref="W274">IF(_xlfn.SWITCH(TRUE,COLUMN()-COLUMN($J$5)-$G274&lt;0,FALSE,MOD(COLUMN()-COLUMN($J$5)-$G274,$I274)=0,TRUE,FALSE),$J274*W$2,0)</f>
        <v>0</v>
      </c>
      <c r="X274" s="126">
        <f t="array" ref="X274">IF(_xlfn.SWITCH(TRUE,COLUMN()-COLUMN($J$5)-$G274&lt;0,FALSE,MOD(COLUMN()-COLUMN($J$5)-$G274,$I274)=0,TRUE,FALSE),$J274*X$2,0)</f>
        <v>0</v>
      </c>
      <c r="Y274" s="126">
        <f t="array" ref="Y274">IF(_xlfn.SWITCH(TRUE,COLUMN()-COLUMN($J$5)-$G274&lt;0,FALSE,MOD(COLUMN()-COLUMN($J$5)-$G274,$I274)=0,TRUE,FALSE),$J274*Y$2,0)</f>
        <v>0</v>
      </c>
      <c r="Z274" s="126">
        <f t="array" ref="Z274">IF(_xlfn.SWITCH(TRUE,COLUMN()-COLUMN($J$5)-$G274&lt;0,FALSE,MOD(COLUMN()-COLUMN($J$5)-$G274,$I274)=0,TRUE,FALSE),$J274*Z$2,0)</f>
        <v>0</v>
      </c>
      <c r="AA274" s="126">
        <f t="array" ref="AA274">IF(_xlfn.SWITCH(TRUE,COLUMN()-COLUMN($J$5)-$G274&lt;0,FALSE,MOD(COLUMN()-COLUMN($J$5)-$G274,$I274)=0,TRUE,FALSE),$J274*AA$2,0)</f>
        <v>0</v>
      </c>
      <c r="AB274" s="126">
        <f t="array" ref="AB274">IF(_xlfn.SWITCH(TRUE,COLUMN()-COLUMN($J$5)-$G274&lt;0,FALSE,MOD(COLUMN()-COLUMN($J$5)-$G274,$I274)=0,TRUE,FALSE),$J274*AB$2,0)</f>
        <v>0</v>
      </c>
      <c r="AC274" s="126">
        <f t="array" ref="AC274">IF(_xlfn.SWITCH(TRUE,COLUMN()-COLUMN($J$5)-$G274&lt;0,FALSE,MOD(COLUMN()-COLUMN($J$5)-$G274,$I274)=0,TRUE,FALSE),$J274*AC$2,0)</f>
        <v>0</v>
      </c>
      <c r="AD274" s="126">
        <f t="array" ref="AD274">IF(_xlfn.SWITCH(TRUE,COLUMN()-COLUMN($J$5)-$G274&lt;0,FALSE,MOD(COLUMN()-COLUMN($J$5)-$G274,$I274)=0,TRUE,FALSE),$J274*AD$2,0)</f>
        <v>0</v>
      </c>
      <c r="AE274" s="127">
        <f t="shared" si="30"/>
        <v>75862.601305958422</v>
      </c>
    </row>
    <row r="275" spans="1:31" s="128" customFormat="1" ht="36.950000000000003" customHeight="1" outlineLevel="2">
      <c r="A275" s="120" t="s">
        <v>930</v>
      </c>
      <c r="B275" s="492" t="s">
        <v>1272</v>
      </c>
      <c r="C275" s="492" t="s">
        <v>1277</v>
      </c>
      <c r="D275" s="252" t="s">
        <v>1130</v>
      </c>
      <c r="E275" s="137"/>
      <c r="F275" s="125" t="s">
        <v>985</v>
      </c>
      <c r="G275" s="122">
        <f t="shared" si="29"/>
        <v>11</v>
      </c>
      <c r="H275" s="125">
        <v>2035</v>
      </c>
      <c r="I275" s="125">
        <v>40</v>
      </c>
      <c r="J275" s="415">
        <f>Costs!P285</f>
        <v>749925</v>
      </c>
      <c r="K275" s="419">
        <f t="array" ref="K275">IF(_xlfn.SWITCH(TRUE,COLUMN()-COLUMN($J$5)-$G275&lt;0,FALSE,MOD(COLUMN()-COLUMN($J$5)-$G275,$I275)=0,TRUE,FALSE),$J275*K$2,0)</f>
        <v>0</v>
      </c>
      <c r="L275" s="126">
        <f t="array" ref="L275">IF(_xlfn.SWITCH(TRUE,COLUMN()-COLUMN($J$5)-$G275&lt;0,FALSE,MOD(COLUMN()-COLUMN($J$5)-$G275,$I275)=0,TRUE,FALSE),$J275*L$2,0)</f>
        <v>0</v>
      </c>
      <c r="M275" s="126">
        <f t="array" ref="M275">IF(_xlfn.SWITCH(TRUE,COLUMN()-COLUMN($J$5)-$G275&lt;0,FALSE,MOD(COLUMN()-COLUMN($J$5)-$G275,$I275)=0,TRUE,FALSE),$J275*M$2,0)</f>
        <v>0</v>
      </c>
      <c r="N275" s="126">
        <f t="array" ref="N275">IF(_xlfn.SWITCH(TRUE,COLUMN()-COLUMN($J$5)-$G275&lt;0,FALSE,MOD(COLUMN()-COLUMN($J$5)-$G275,$I275)=0,TRUE,FALSE),$J275*N$2,0)</f>
        <v>0</v>
      </c>
      <c r="O275" s="126">
        <f t="array" ref="O275">IF(_xlfn.SWITCH(TRUE,COLUMN()-COLUMN($J$5)-$G275&lt;0,FALSE,MOD(COLUMN()-COLUMN($J$5)-$G275,$I275)=0,TRUE,FALSE),$J275*O$2,0)</f>
        <v>0</v>
      </c>
      <c r="P275" s="126">
        <f t="array" ref="P275">IF(_xlfn.SWITCH(TRUE,COLUMN()-COLUMN($J$5)-$G275&lt;0,FALSE,MOD(COLUMN()-COLUMN($J$5)-$G275,$I275)=0,TRUE,FALSE),$J275*P$2,0)</f>
        <v>0</v>
      </c>
      <c r="Q275" s="126">
        <f t="array" ref="Q275">IF(_xlfn.SWITCH(TRUE,COLUMN()-COLUMN($J$5)-$G275&lt;0,FALSE,MOD(COLUMN()-COLUMN($J$5)-$G275,$I275)=0,TRUE,FALSE),$J275*Q$2,0)</f>
        <v>0</v>
      </c>
      <c r="R275" s="126">
        <f t="array" ref="R275">IF(_xlfn.SWITCH(TRUE,COLUMN()-COLUMN($J$5)-$G275&lt;0,FALSE,MOD(COLUMN()-COLUMN($J$5)-$G275,$I275)=0,TRUE,FALSE),$J275*R$2,0)</f>
        <v>0</v>
      </c>
      <c r="S275" s="126">
        <f t="array" ref="S275">IF(_xlfn.SWITCH(TRUE,COLUMN()-COLUMN($J$5)-$G275&lt;0,FALSE,MOD(COLUMN()-COLUMN($J$5)-$G275,$I275)=0,TRUE,FALSE),$J275*S$2,0)</f>
        <v>0</v>
      </c>
      <c r="T275" s="126">
        <f t="array" ref="T275">IF(_xlfn.SWITCH(TRUE,COLUMN()-COLUMN($J$5)-$G275&lt;0,FALSE,MOD(COLUMN()-COLUMN($J$5)-$G275,$I275)=0,TRUE,FALSE),$J275*T$2,0)</f>
        <v>0</v>
      </c>
      <c r="U275" s="126">
        <f t="array" ref="U275">IF(_xlfn.SWITCH(TRUE,COLUMN()-COLUMN($J$5)-$G275&lt;0,FALSE,MOD(COLUMN()-COLUMN($J$5)-$G275,$I275)=0,TRUE,FALSE),$J275*U$2,0)</f>
        <v>1043110.7679569282</v>
      </c>
      <c r="V275" s="126">
        <f t="array" ref="V275">IF(_xlfn.SWITCH(TRUE,COLUMN()-COLUMN($J$5)-$G275&lt;0,FALSE,MOD(COLUMN()-COLUMN($J$5)-$G275,$I275)=0,TRUE,FALSE),$J275*V$2,0)</f>
        <v>0</v>
      </c>
      <c r="W275" s="126">
        <f t="array" ref="W275">IF(_xlfn.SWITCH(TRUE,COLUMN()-COLUMN($J$5)-$G275&lt;0,FALSE,MOD(COLUMN()-COLUMN($J$5)-$G275,$I275)=0,TRUE,FALSE),$J275*W$2,0)</f>
        <v>0</v>
      </c>
      <c r="X275" s="126">
        <f t="array" ref="X275">IF(_xlfn.SWITCH(TRUE,COLUMN()-COLUMN($J$5)-$G275&lt;0,FALSE,MOD(COLUMN()-COLUMN($J$5)-$G275,$I275)=0,TRUE,FALSE),$J275*X$2,0)</f>
        <v>0</v>
      </c>
      <c r="Y275" s="126">
        <f t="array" ref="Y275">IF(_xlfn.SWITCH(TRUE,COLUMN()-COLUMN($J$5)-$G275&lt;0,FALSE,MOD(COLUMN()-COLUMN($J$5)-$G275,$I275)=0,TRUE,FALSE),$J275*Y$2,0)</f>
        <v>0</v>
      </c>
      <c r="Z275" s="126">
        <f t="array" ref="Z275">IF(_xlfn.SWITCH(TRUE,COLUMN()-COLUMN($J$5)-$G275&lt;0,FALSE,MOD(COLUMN()-COLUMN($J$5)-$G275,$I275)=0,TRUE,FALSE),$J275*Z$2,0)</f>
        <v>0</v>
      </c>
      <c r="AA275" s="126">
        <f t="array" ref="AA275">IF(_xlfn.SWITCH(TRUE,COLUMN()-COLUMN($J$5)-$G275&lt;0,FALSE,MOD(COLUMN()-COLUMN($J$5)-$G275,$I275)=0,TRUE,FALSE),$J275*AA$2,0)</f>
        <v>0</v>
      </c>
      <c r="AB275" s="126">
        <f t="array" ref="AB275">IF(_xlfn.SWITCH(TRUE,COLUMN()-COLUMN($J$5)-$G275&lt;0,FALSE,MOD(COLUMN()-COLUMN($J$5)-$G275,$I275)=0,TRUE,FALSE),$J275*AB$2,0)</f>
        <v>0</v>
      </c>
      <c r="AC275" s="126">
        <f t="array" ref="AC275">IF(_xlfn.SWITCH(TRUE,COLUMN()-COLUMN($J$5)-$G275&lt;0,FALSE,MOD(COLUMN()-COLUMN($J$5)-$G275,$I275)=0,TRUE,FALSE),$J275*AC$2,0)</f>
        <v>0</v>
      </c>
      <c r="AD275" s="126">
        <f t="array" ref="AD275">IF(_xlfn.SWITCH(TRUE,COLUMN()-COLUMN($J$5)-$G275&lt;0,FALSE,MOD(COLUMN()-COLUMN($J$5)-$G275,$I275)=0,TRUE,FALSE),$J275*AD$2,0)</f>
        <v>0</v>
      </c>
      <c r="AE275" s="127">
        <f t="shared" si="30"/>
        <v>1043110.7679569282</v>
      </c>
    </row>
    <row r="276" spans="1:31" s="128" customFormat="1" ht="36.950000000000003" customHeight="1" outlineLevel="2">
      <c r="A276" s="120" t="s">
        <v>930</v>
      </c>
      <c r="B276" s="492" t="s">
        <v>1273</v>
      </c>
      <c r="C276" s="492" t="s">
        <v>1277</v>
      </c>
      <c r="D276" s="252" t="s">
        <v>1130</v>
      </c>
      <c r="E276" s="137"/>
      <c r="F276" s="125" t="s">
        <v>985</v>
      </c>
      <c r="G276" s="122">
        <f t="shared" si="29"/>
        <v>11</v>
      </c>
      <c r="H276" s="125">
        <v>2035</v>
      </c>
      <c r="I276" s="125">
        <v>40</v>
      </c>
      <c r="J276" s="415">
        <f>Costs!P286</f>
        <v>736290</v>
      </c>
      <c r="K276" s="419">
        <f t="array" ref="K276">IF(_xlfn.SWITCH(TRUE,COLUMN()-COLUMN($J$5)-$G276&lt;0,FALSE,MOD(COLUMN()-COLUMN($J$5)-$G276,$I276)=0,TRUE,FALSE),$J276*K$2,0)</f>
        <v>0</v>
      </c>
      <c r="L276" s="126">
        <f t="array" ref="L276">IF(_xlfn.SWITCH(TRUE,COLUMN()-COLUMN($J$5)-$G276&lt;0,FALSE,MOD(COLUMN()-COLUMN($J$5)-$G276,$I276)=0,TRUE,FALSE),$J276*L$2,0)</f>
        <v>0</v>
      </c>
      <c r="M276" s="126">
        <f t="array" ref="M276">IF(_xlfn.SWITCH(TRUE,COLUMN()-COLUMN($J$5)-$G276&lt;0,FALSE,MOD(COLUMN()-COLUMN($J$5)-$G276,$I276)=0,TRUE,FALSE),$J276*M$2,0)</f>
        <v>0</v>
      </c>
      <c r="N276" s="126">
        <f t="array" ref="N276">IF(_xlfn.SWITCH(TRUE,COLUMN()-COLUMN($J$5)-$G276&lt;0,FALSE,MOD(COLUMN()-COLUMN($J$5)-$G276,$I276)=0,TRUE,FALSE),$J276*N$2,0)</f>
        <v>0</v>
      </c>
      <c r="O276" s="126">
        <f t="array" ref="O276">IF(_xlfn.SWITCH(TRUE,COLUMN()-COLUMN($J$5)-$G276&lt;0,FALSE,MOD(COLUMN()-COLUMN($J$5)-$G276,$I276)=0,TRUE,FALSE),$J276*O$2,0)</f>
        <v>0</v>
      </c>
      <c r="P276" s="126">
        <f t="array" ref="P276">IF(_xlfn.SWITCH(TRUE,COLUMN()-COLUMN($J$5)-$G276&lt;0,FALSE,MOD(COLUMN()-COLUMN($J$5)-$G276,$I276)=0,TRUE,FALSE),$J276*P$2,0)</f>
        <v>0</v>
      </c>
      <c r="Q276" s="126">
        <f t="array" ref="Q276">IF(_xlfn.SWITCH(TRUE,COLUMN()-COLUMN($J$5)-$G276&lt;0,FALSE,MOD(COLUMN()-COLUMN($J$5)-$G276,$I276)=0,TRUE,FALSE),$J276*Q$2,0)</f>
        <v>0</v>
      </c>
      <c r="R276" s="126">
        <f t="array" ref="R276">IF(_xlfn.SWITCH(TRUE,COLUMN()-COLUMN($J$5)-$G276&lt;0,FALSE,MOD(COLUMN()-COLUMN($J$5)-$G276,$I276)=0,TRUE,FALSE),$J276*R$2,0)</f>
        <v>0</v>
      </c>
      <c r="S276" s="126">
        <f t="array" ref="S276">IF(_xlfn.SWITCH(TRUE,COLUMN()-COLUMN($J$5)-$G276&lt;0,FALSE,MOD(COLUMN()-COLUMN($J$5)-$G276,$I276)=0,TRUE,FALSE),$J276*S$2,0)</f>
        <v>0</v>
      </c>
      <c r="T276" s="126">
        <f t="array" ref="T276">IF(_xlfn.SWITCH(TRUE,COLUMN()-COLUMN($J$5)-$G276&lt;0,FALSE,MOD(COLUMN()-COLUMN($J$5)-$G276,$I276)=0,TRUE,FALSE),$J276*T$2,0)</f>
        <v>0</v>
      </c>
      <c r="U276" s="126">
        <f t="array" ref="U276">IF(_xlfn.SWITCH(TRUE,COLUMN()-COLUMN($J$5)-$G276&lt;0,FALSE,MOD(COLUMN()-COLUMN($J$5)-$G276,$I276)=0,TRUE,FALSE),$J276*U$2,0)</f>
        <v>1024145.1176304386</v>
      </c>
      <c r="V276" s="126">
        <f t="array" ref="V276">IF(_xlfn.SWITCH(TRUE,COLUMN()-COLUMN($J$5)-$G276&lt;0,FALSE,MOD(COLUMN()-COLUMN($J$5)-$G276,$I276)=0,TRUE,FALSE),$J276*V$2,0)</f>
        <v>0</v>
      </c>
      <c r="W276" s="126">
        <f t="array" ref="W276">IF(_xlfn.SWITCH(TRUE,COLUMN()-COLUMN($J$5)-$G276&lt;0,FALSE,MOD(COLUMN()-COLUMN($J$5)-$G276,$I276)=0,TRUE,FALSE),$J276*W$2,0)</f>
        <v>0</v>
      </c>
      <c r="X276" s="126">
        <f t="array" ref="X276">IF(_xlfn.SWITCH(TRUE,COLUMN()-COLUMN($J$5)-$G276&lt;0,FALSE,MOD(COLUMN()-COLUMN($J$5)-$G276,$I276)=0,TRUE,FALSE),$J276*X$2,0)</f>
        <v>0</v>
      </c>
      <c r="Y276" s="126">
        <f t="array" ref="Y276">IF(_xlfn.SWITCH(TRUE,COLUMN()-COLUMN($J$5)-$G276&lt;0,FALSE,MOD(COLUMN()-COLUMN($J$5)-$G276,$I276)=0,TRUE,FALSE),$J276*Y$2,0)</f>
        <v>0</v>
      </c>
      <c r="Z276" s="126">
        <f t="array" ref="Z276">IF(_xlfn.SWITCH(TRUE,COLUMN()-COLUMN($J$5)-$G276&lt;0,FALSE,MOD(COLUMN()-COLUMN($J$5)-$G276,$I276)=0,TRUE,FALSE),$J276*Z$2,0)</f>
        <v>0</v>
      </c>
      <c r="AA276" s="126">
        <f t="array" ref="AA276">IF(_xlfn.SWITCH(TRUE,COLUMN()-COLUMN($J$5)-$G276&lt;0,FALSE,MOD(COLUMN()-COLUMN($J$5)-$G276,$I276)=0,TRUE,FALSE),$J276*AA$2,0)</f>
        <v>0</v>
      </c>
      <c r="AB276" s="126">
        <f t="array" ref="AB276">IF(_xlfn.SWITCH(TRUE,COLUMN()-COLUMN($J$5)-$G276&lt;0,FALSE,MOD(COLUMN()-COLUMN($J$5)-$G276,$I276)=0,TRUE,FALSE),$J276*AB$2,0)</f>
        <v>0</v>
      </c>
      <c r="AC276" s="126">
        <f t="array" ref="AC276">IF(_xlfn.SWITCH(TRUE,COLUMN()-COLUMN($J$5)-$G276&lt;0,FALSE,MOD(COLUMN()-COLUMN($J$5)-$G276,$I276)=0,TRUE,FALSE),$J276*AC$2,0)</f>
        <v>0</v>
      </c>
      <c r="AD276" s="126">
        <f t="array" ref="AD276">IF(_xlfn.SWITCH(TRUE,COLUMN()-COLUMN($J$5)-$G276&lt;0,FALSE,MOD(COLUMN()-COLUMN($J$5)-$G276,$I276)=0,TRUE,FALSE),$J276*AD$2,0)</f>
        <v>0</v>
      </c>
      <c r="AE276" s="127">
        <f t="shared" si="30"/>
        <v>1024145.1176304386</v>
      </c>
    </row>
    <row r="277" spans="1:31" s="128" customFormat="1" ht="36.950000000000003" customHeight="1" outlineLevel="2">
      <c r="A277" s="120" t="s">
        <v>930</v>
      </c>
      <c r="B277" s="492" t="s">
        <v>1274</v>
      </c>
      <c r="C277" s="492" t="s">
        <v>1277</v>
      </c>
      <c r="D277" s="252" t="s">
        <v>1130</v>
      </c>
      <c r="E277" s="137"/>
      <c r="F277" s="125" t="s">
        <v>985</v>
      </c>
      <c r="G277" s="122">
        <f t="shared" si="29"/>
        <v>11</v>
      </c>
      <c r="H277" s="125">
        <v>2035</v>
      </c>
      <c r="I277" s="125">
        <v>40</v>
      </c>
      <c r="J277" s="415">
        <f>Costs!P287</f>
        <v>272700</v>
      </c>
      <c r="K277" s="419">
        <f t="array" ref="K277">IF(_xlfn.SWITCH(TRUE,COLUMN()-COLUMN($J$5)-$G277&lt;0,FALSE,MOD(COLUMN()-COLUMN($J$5)-$G277,$I277)=0,TRUE,FALSE),$J277*K$2,0)</f>
        <v>0</v>
      </c>
      <c r="L277" s="126">
        <f t="array" ref="L277">IF(_xlfn.SWITCH(TRUE,COLUMN()-COLUMN($J$5)-$G277&lt;0,FALSE,MOD(COLUMN()-COLUMN($J$5)-$G277,$I277)=0,TRUE,FALSE),$J277*L$2,0)</f>
        <v>0</v>
      </c>
      <c r="M277" s="126">
        <f t="array" ref="M277">IF(_xlfn.SWITCH(TRUE,COLUMN()-COLUMN($J$5)-$G277&lt;0,FALSE,MOD(COLUMN()-COLUMN($J$5)-$G277,$I277)=0,TRUE,FALSE),$J277*M$2,0)</f>
        <v>0</v>
      </c>
      <c r="N277" s="126">
        <f t="array" ref="N277">IF(_xlfn.SWITCH(TRUE,COLUMN()-COLUMN($J$5)-$G277&lt;0,FALSE,MOD(COLUMN()-COLUMN($J$5)-$G277,$I277)=0,TRUE,FALSE),$J277*N$2,0)</f>
        <v>0</v>
      </c>
      <c r="O277" s="126">
        <f t="array" ref="O277">IF(_xlfn.SWITCH(TRUE,COLUMN()-COLUMN($J$5)-$G277&lt;0,FALSE,MOD(COLUMN()-COLUMN($J$5)-$G277,$I277)=0,TRUE,FALSE),$J277*O$2,0)</f>
        <v>0</v>
      </c>
      <c r="P277" s="126">
        <f t="array" ref="P277">IF(_xlfn.SWITCH(TRUE,COLUMN()-COLUMN($J$5)-$G277&lt;0,FALSE,MOD(COLUMN()-COLUMN($J$5)-$G277,$I277)=0,TRUE,FALSE),$J277*P$2,0)</f>
        <v>0</v>
      </c>
      <c r="Q277" s="126">
        <f t="array" ref="Q277">IF(_xlfn.SWITCH(TRUE,COLUMN()-COLUMN($J$5)-$G277&lt;0,FALSE,MOD(COLUMN()-COLUMN($J$5)-$G277,$I277)=0,TRUE,FALSE),$J277*Q$2,0)</f>
        <v>0</v>
      </c>
      <c r="R277" s="126">
        <f t="array" ref="R277">IF(_xlfn.SWITCH(TRUE,COLUMN()-COLUMN($J$5)-$G277&lt;0,FALSE,MOD(COLUMN()-COLUMN($J$5)-$G277,$I277)=0,TRUE,FALSE),$J277*R$2,0)</f>
        <v>0</v>
      </c>
      <c r="S277" s="126">
        <f t="array" ref="S277">IF(_xlfn.SWITCH(TRUE,COLUMN()-COLUMN($J$5)-$G277&lt;0,FALSE,MOD(COLUMN()-COLUMN($J$5)-$G277,$I277)=0,TRUE,FALSE),$J277*S$2,0)</f>
        <v>0</v>
      </c>
      <c r="T277" s="126">
        <f t="array" ref="T277">IF(_xlfn.SWITCH(TRUE,COLUMN()-COLUMN($J$5)-$G277&lt;0,FALSE,MOD(COLUMN()-COLUMN($J$5)-$G277,$I277)=0,TRUE,FALSE),$J277*T$2,0)</f>
        <v>0</v>
      </c>
      <c r="U277" s="126">
        <f t="array" ref="U277">IF(_xlfn.SWITCH(TRUE,COLUMN()-COLUMN($J$5)-$G277&lt;0,FALSE,MOD(COLUMN()-COLUMN($J$5)-$G277,$I277)=0,TRUE,FALSE),$J277*U$2,0)</f>
        <v>379313.0065297921</v>
      </c>
      <c r="V277" s="126">
        <f t="array" ref="V277">IF(_xlfn.SWITCH(TRUE,COLUMN()-COLUMN($J$5)-$G277&lt;0,FALSE,MOD(COLUMN()-COLUMN($J$5)-$G277,$I277)=0,TRUE,FALSE),$J277*V$2,0)</f>
        <v>0</v>
      </c>
      <c r="W277" s="126">
        <f t="array" ref="W277">IF(_xlfn.SWITCH(TRUE,COLUMN()-COLUMN($J$5)-$G277&lt;0,FALSE,MOD(COLUMN()-COLUMN($J$5)-$G277,$I277)=0,TRUE,FALSE),$J277*W$2,0)</f>
        <v>0</v>
      </c>
      <c r="X277" s="126">
        <f t="array" ref="X277">IF(_xlfn.SWITCH(TRUE,COLUMN()-COLUMN($J$5)-$G277&lt;0,FALSE,MOD(COLUMN()-COLUMN($J$5)-$G277,$I277)=0,TRUE,FALSE),$J277*X$2,0)</f>
        <v>0</v>
      </c>
      <c r="Y277" s="126">
        <f t="array" ref="Y277">IF(_xlfn.SWITCH(TRUE,COLUMN()-COLUMN($J$5)-$G277&lt;0,FALSE,MOD(COLUMN()-COLUMN($J$5)-$G277,$I277)=0,TRUE,FALSE),$J277*Y$2,0)</f>
        <v>0</v>
      </c>
      <c r="Z277" s="126">
        <f t="array" ref="Z277">IF(_xlfn.SWITCH(TRUE,COLUMN()-COLUMN($J$5)-$G277&lt;0,FALSE,MOD(COLUMN()-COLUMN($J$5)-$G277,$I277)=0,TRUE,FALSE),$J277*Z$2,0)</f>
        <v>0</v>
      </c>
      <c r="AA277" s="126">
        <f t="array" ref="AA277">IF(_xlfn.SWITCH(TRUE,COLUMN()-COLUMN($J$5)-$G277&lt;0,FALSE,MOD(COLUMN()-COLUMN($J$5)-$G277,$I277)=0,TRUE,FALSE),$J277*AA$2,0)</f>
        <v>0</v>
      </c>
      <c r="AB277" s="126">
        <f t="array" ref="AB277">IF(_xlfn.SWITCH(TRUE,COLUMN()-COLUMN($J$5)-$G277&lt;0,FALSE,MOD(COLUMN()-COLUMN($J$5)-$G277,$I277)=0,TRUE,FALSE),$J277*AB$2,0)</f>
        <v>0</v>
      </c>
      <c r="AC277" s="126">
        <f t="array" ref="AC277">IF(_xlfn.SWITCH(TRUE,COLUMN()-COLUMN($J$5)-$G277&lt;0,FALSE,MOD(COLUMN()-COLUMN($J$5)-$G277,$I277)=0,TRUE,FALSE),$J277*AC$2,0)</f>
        <v>0</v>
      </c>
      <c r="AD277" s="126">
        <f t="array" ref="AD277">IF(_xlfn.SWITCH(TRUE,COLUMN()-COLUMN($J$5)-$G277&lt;0,FALSE,MOD(COLUMN()-COLUMN($J$5)-$G277,$I277)=0,TRUE,FALSE),$J277*AD$2,0)</f>
        <v>0</v>
      </c>
      <c r="AE277" s="127">
        <f t="shared" si="30"/>
        <v>379313.0065297921</v>
      </c>
    </row>
    <row r="278" spans="1:31" s="128" customFormat="1" ht="36.950000000000003" customHeight="1" outlineLevel="2">
      <c r="A278" s="120" t="s">
        <v>930</v>
      </c>
      <c r="B278" s="492" t="s">
        <v>1275</v>
      </c>
      <c r="C278" s="492" t="s">
        <v>1277</v>
      </c>
      <c r="D278" s="252" t="s">
        <v>1130</v>
      </c>
      <c r="E278" s="137"/>
      <c r="F278" s="125" t="s">
        <v>985</v>
      </c>
      <c r="G278" s="122">
        <f t="shared" si="29"/>
        <v>11</v>
      </c>
      <c r="H278" s="125">
        <v>2035</v>
      </c>
      <c r="I278" s="125">
        <v>40</v>
      </c>
      <c r="J278" s="415">
        <f>Costs!P288</f>
        <v>164983.5</v>
      </c>
      <c r="K278" s="419">
        <f t="array" ref="K278">IF(_xlfn.SWITCH(TRUE,COLUMN()-COLUMN($J$5)-$G278&lt;0,FALSE,MOD(COLUMN()-COLUMN($J$5)-$G278,$I278)=0,TRUE,FALSE),$J278*K$2,0)</f>
        <v>0</v>
      </c>
      <c r="L278" s="126">
        <f t="array" ref="L278">IF(_xlfn.SWITCH(TRUE,COLUMN()-COLUMN($J$5)-$G278&lt;0,FALSE,MOD(COLUMN()-COLUMN($J$5)-$G278,$I278)=0,TRUE,FALSE),$J278*L$2,0)</f>
        <v>0</v>
      </c>
      <c r="M278" s="126">
        <f t="array" ref="M278">IF(_xlfn.SWITCH(TRUE,COLUMN()-COLUMN($J$5)-$G278&lt;0,FALSE,MOD(COLUMN()-COLUMN($J$5)-$G278,$I278)=0,TRUE,FALSE),$J278*M$2,0)</f>
        <v>0</v>
      </c>
      <c r="N278" s="126">
        <f t="array" ref="N278">IF(_xlfn.SWITCH(TRUE,COLUMN()-COLUMN($J$5)-$G278&lt;0,FALSE,MOD(COLUMN()-COLUMN($J$5)-$G278,$I278)=0,TRUE,FALSE),$J278*N$2,0)</f>
        <v>0</v>
      </c>
      <c r="O278" s="126">
        <f t="array" ref="O278">IF(_xlfn.SWITCH(TRUE,COLUMN()-COLUMN($J$5)-$G278&lt;0,FALSE,MOD(COLUMN()-COLUMN($J$5)-$G278,$I278)=0,TRUE,FALSE),$J278*O$2,0)</f>
        <v>0</v>
      </c>
      <c r="P278" s="126">
        <f t="array" ref="P278">IF(_xlfn.SWITCH(TRUE,COLUMN()-COLUMN($J$5)-$G278&lt;0,FALSE,MOD(COLUMN()-COLUMN($J$5)-$G278,$I278)=0,TRUE,FALSE),$J278*P$2,0)</f>
        <v>0</v>
      </c>
      <c r="Q278" s="126">
        <f t="array" ref="Q278">IF(_xlfn.SWITCH(TRUE,COLUMN()-COLUMN($J$5)-$G278&lt;0,FALSE,MOD(COLUMN()-COLUMN($J$5)-$G278,$I278)=0,TRUE,FALSE),$J278*Q$2,0)</f>
        <v>0</v>
      </c>
      <c r="R278" s="126">
        <f t="array" ref="R278">IF(_xlfn.SWITCH(TRUE,COLUMN()-COLUMN($J$5)-$G278&lt;0,FALSE,MOD(COLUMN()-COLUMN($J$5)-$G278,$I278)=0,TRUE,FALSE),$J278*R$2,0)</f>
        <v>0</v>
      </c>
      <c r="S278" s="126">
        <f t="array" ref="S278">IF(_xlfn.SWITCH(TRUE,COLUMN()-COLUMN($J$5)-$G278&lt;0,FALSE,MOD(COLUMN()-COLUMN($J$5)-$G278,$I278)=0,TRUE,FALSE),$J278*S$2,0)</f>
        <v>0</v>
      </c>
      <c r="T278" s="126">
        <f t="array" ref="T278">IF(_xlfn.SWITCH(TRUE,COLUMN()-COLUMN($J$5)-$G278&lt;0,FALSE,MOD(COLUMN()-COLUMN($J$5)-$G278,$I278)=0,TRUE,FALSE),$J278*T$2,0)</f>
        <v>0</v>
      </c>
      <c r="U278" s="126">
        <f t="array" ref="U278">IF(_xlfn.SWITCH(TRUE,COLUMN()-COLUMN($J$5)-$G278&lt;0,FALSE,MOD(COLUMN()-COLUMN($J$5)-$G278,$I278)=0,TRUE,FALSE),$J278*U$2,0)</f>
        <v>229484.36895052422</v>
      </c>
      <c r="V278" s="126">
        <f t="array" ref="V278">IF(_xlfn.SWITCH(TRUE,COLUMN()-COLUMN($J$5)-$G278&lt;0,FALSE,MOD(COLUMN()-COLUMN($J$5)-$G278,$I278)=0,TRUE,FALSE),$J278*V$2,0)</f>
        <v>0</v>
      </c>
      <c r="W278" s="126">
        <f t="array" ref="W278">IF(_xlfn.SWITCH(TRUE,COLUMN()-COLUMN($J$5)-$G278&lt;0,FALSE,MOD(COLUMN()-COLUMN($J$5)-$G278,$I278)=0,TRUE,FALSE),$J278*W$2,0)</f>
        <v>0</v>
      </c>
      <c r="X278" s="126">
        <f t="array" ref="X278">IF(_xlfn.SWITCH(TRUE,COLUMN()-COLUMN($J$5)-$G278&lt;0,FALSE,MOD(COLUMN()-COLUMN($J$5)-$G278,$I278)=0,TRUE,FALSE),$J278*X$2,0)</f>
        <v>0</v>
      </c>
      <c r="Y278" s="126">
        <f t="array" ref="Y278">IF(_xlfn.SWITCH(TRUE,COLUMN()-COLUMN($J$5)-$G278&lt;0,FALSE,MOD(COLUMN()-COLUMN($J$5)-$G278,$I278)=0,TRUE,FALSE),$J278*Y$2,0)</f>
        <v>0</v>
      </c>
      <c r="Z278" s="126">
        <f t="array" ref="Z278">IF(_xlfn.SWITCH(TRUE,COLUMN()-COLUMN($J$5)-$G278&lt;0,FALSE,MOD(COLUMN()-COLUMN($J$5)-$G278,$I278)=0,TRUE,FALSE),$J278*Z$2,0)</f>
        <v>0</v>
      </c>
      <c r="AA278" s="126">
        <f t="array" ref="AA278">IF(_xlfn.SWITCH(TRUE,COLUMN()-COLUMN($J$5)-$G278&lt;0,FALSE,MOD(COLUMN()-COLUMN($J$5)-$G278,$I278)=0,TRUE,FALSE),$J278*AA$2,0)</f>
        <v>0</v>
      </c>
      <c r="AB278" s="126">
        <f t="array" ref="AB278">IF(_xlfn.SWITCH(TRUE,COLUMN()-COLUMN($J$5)-$G278&lt;0,FALSE,MOD(COLUMN()-COLUMN($J$5)-$G278,$I278)=0,TRUE,FALSE),$J278*AB$2,0)</f>
        <v>0</v>
      </c>
      <c r="AC278" s="126">
        <f t="array" ref="AC278">IF(_xlfn.SWITCH(TRUE,COLUMN()-COLUMN($J$5)-$G278&lt;0,FALSE,MOD(COLUMN()-COLUMN($J$5)-$G278,$I278)=0,TRUE,FALSE),$J278*AC$2,0)</f>
        <v>0</v>
      </c>
      <c r="AD278" s="126">
        <f t="array" ref="AD278">IF(_xlfn.SWITCH(TRUE,COLUMN()-COLUMN($J$5)-$G278&lt;0,FALSE,MOD(COLUMN()-COLUMN($J$5)-$G278,$I278)=0,TRUE,FALSE),$J278*AD$2,0)</f>
        <v>0</v>
      </c>
      <c r="AE278" s="127">
        <f t="shared" si="30"/>
        <v>229484.36895052422</v>
      </c>
    </row>
    <row r="279" spans="1:31" s="128" customFormat="1" ht="36.950000000000003" customHeight="1" outlineLevel="2">
      <c r="A279" s="120" t="s">
        <v>930</v>
      </c>
      <c r="B279" s="492" t="s">
        <v>1276</v>
      </c>
      <c r="C279" s="492" t="s">
        <v>1277</v>
      </c>
      <c r="D279" s="252" t="s">
        <v>1130</v>
      </c>
      <c r="E279" s="137"/>
      <c r="F279" s="125" t="s">
        <v>985</v>
      </c>
      <c r="G279" s="122">
        <f t="shared" si="29"/>
        <v>11</v>
      </c>
      <c r="H279" s="125">
        <v>2035</v>
      </c>
      <c r="I279" s="125">
        <v>40</v>
      </c>
      <c r="J279" s="415">
        <f>Costs!P289</f>
        <v>27270</v>
      </c>
      <c r="K279" s="419">
        <f t="array" ref="K279">IF(_xlfn.SWITCH(TRUE,COLUMN()-COLUMN($J$5)-$G279&lt;0,FALSE,MOD(COLUMN()-COLUMN($J$5)-$G279,$I279)=0,TRUE,FALSE),$J279*K$2,0)</f>
        <v>0</v>
      </c>
      <c r="L279" s="126">
        <f t="array" ref="L279">IF(_xlfn.SWITCH(TRUE,COLUMN()-COLUMN($J$5)-$G279&lt;0,FALSE,MOD(COLUMN()-COLUMN($J$5)-$G279,$I279)=0,TRUE,FALSE),$J279*L$2,0)</f>
        <v>0</v>
      </c>
      <c r="M279" s="126">
        <f t="array" ref="M279">IF(_xlfn.SWITCH(TRUE,COLUMN()-COLUMN($J$5)-$G279&lt;0,FALSE,MOD(COLUMN()-COLUMN($J$5)-$G279,$I279)=0,TRUE,FALSE),$J279*M$2,0)</f>
        <v>0</v>
      </c>
      <c r="N279" s="126">
        <f t="array" ref="N279">IF(_xlfn.SWITCH(TRUE,COLUMN()-COLUMN($J$5)-$G279&lt;0,FALSE,MOD(COLUMN()-COLUMN($J$5)-$G279,$I279)=0,TRUE,FALSE),$J279*N$2,0)</f>
        <v>0</v>
      </c>
      <c r="O279" s="126">
        <f t="array" ref="O279">IF(_xlfn.SWITCH(TRUE,COLUMN()-COLUMN($J$5)-$G279&lt;0,FALSE,MOD(COLUMN()-COLUMN($J$5)-$G279,$I279)=0,TRUE,FALSE),$J279*O$2,0)</f>
        <v>0</v>
      </c>
      <c r="P279" s="126">
        <f t="array" ref="P279">IF(_xlfn.SWITCH(TRUE,COLUMN()-COLUMN($J$5)-$G279&lt;0,FALSE,MOD(COLUMN()-COLUMN($J$5)-$G279,$I279)=0,TRUE,FALSE),$J279*P$2,0)</f>
        <v>0</v>
      </c>
      <c r="Q279" s="126">
        <f t="array" ref="Q279">IF(_xlfn.SWITCH(TRUE,COLUMN()-COLUMN($J$5)-$G279&lt;0,FALSE,MOD(COLUMN()-COLUMN($J$5)-$G279,$I279)=0,TRUE,FALSE),$J279*Q$2,0)</f>
        <v>0</v>
      </c>
      <c r="R279" s="126">
        <f t="array" ref="R279">IF(_xlfn.SWITCH(TRUE,COLUMN()-COLUMN($J$5)-$G279&lt;0,FALSE,MOD(COLUMN()-COLUMN($J$5)-$G279,$I279)=0,TRUE,FALSE),$J279*R$2,0)</f>
        <v>0</v>
      </c>
      <c r="S279" s="126">
        <f t="array" ref="S279">IF(_xlfn.SWITCH(TRUE,COLUMN()-COLUMN($J$5)-$G279&lt;0,FALSE,MOD(COLUMN()-COLUMN($J$5)-$G279,$I279)=0,TRUE,FALSE),$J279*S$2,0)</f>
        <v>0</v>
      </c>
      <c r="T279" s="126">
        <f t="array" ref="T279">IF(_xlfn.SWITCH(TRUE,COLUMN()-COLUMN($J$5)-$G279&lt;0,FALSE,MOD(COLUMN()-COLUMN($J$5)-$G279,$I279)=0,TRUE,FALSE),$J279*T$2,0)</f>
        <v>0</v>
      </c>
      <c r="U279" s="126">
        <f t="array" ref="U279">IF(_xlfn.SWITCH(TRUE,COLUMN()-COLUMN($J$5)-$G279&lt;0,FALSE,MOD(COLUMN()-COLUMN($J$5)-$G279,$I279)=0,TRUE,FALSE),$J279*U$2,0)</f>
        <v>37931.300652979211</v>
      </c>
      <c r="V279" s="126">
        <f t="array" ref="V279">IF(_xlfn.SWITCH(TRUE,COLUMN()-COLUMN($J$5)-$G279&lt;0,FALSE,MOD(COLUMN()-COLUMN($J$5)-$G279,$I279)=0,TRUE,FALSE),$J279*V$2,0)</f>
        <v>0</v>
      </c>
      <c r="W279" s="126">
        <f t="array" ref="W279">IF(_xlfn.SWITCH(TRUE,COLUMN()-COLUMN($J$5)-$G279&lt;0,FALSE,MOD(COLUMN()-COLUMN($J$5)-$G279,$I279)=0,TRUE,FALSE),$J279*W$2,0)</f>
        <v>0</v>
      </c>
      <c r="X279" s="126">
        <f t="array" ref="X279">IF(_xlfn.SWITCH(TRUE,COLUMN()-COLUMN($J$5)-$G279&lt;0,FALSE,MOD(COLUMN()-COLUMN($J$5)-$G279,$I279)=0,TRUE,FALSE),$J279*X$2,0)</f>
        <v>0</v>
      </c>
      <c r="Y279" s="126">
        <f t="array" ref="Y279">IF(_xlfn.SWITCH(TRUE,COLUMN()-COLUMN($J$5)-$G279&lt;0,FALSE,MOD(COLUMN()-COLUMN($J$5)-$G279,$I279)=0,TRUE,FALSE),$J279*Y$2,0)</f>
        <v>0</v>
      </c>
      <c r="Z279" s="126">
        <f t="array" ref="Z279">IF(_xlfn.SWITCH(TRUE,COLUMN()-COLUMN($J$5)-$G279&lt;0,FALSE,MOD(COLUMN()-COLUMN($J$5)-$G279,$I279)=0,TRUE,FALSE),$J279*Z$2,0)</f>
        <v>0</v>
      </c>
      <c r="AA279" s="126">
        <f t="array" ref="AA279">IF(_xlfn.SWITCH(TRUE,COLUMN()-COLUMN($J$5)-$G279&lt;0,FALSE,MOD(COLUMN()-COLUMN($J$5)-$G279,$I279)=0,TRUE,FALSE),$J279*AA$2,0)</f>
        <v>0</v>
      </c>
      <c r="AB279" s="126">
        <f t="array" ref="AB279">IF(_xlfn.SWITCH(TRUE,COLUMN()-COLUMN($J$5)-$G279&lt;0,FALSE,MOD(COLUMN()-COLUMN($J$5)-$G279,$I279)=0,TRUE,FALSE),$J279*AB$2,0)</f>
        <v>0</v>
      </c>
      <c r="AC279" s="126">
        <f t="array" ref="AC279">IF(_xlfn.SWITCH(TRUE,COLUMN()-COLUMN($J$5)-$G279&lt;0,FALSE,MOD(COLUMN()-COLUMN($J$5)-$G279,$I279)=0,TRUE,FALSE),$J279*AC$2,0)</f>
        <v>0</v>
      </c>
      <c r="AD279" s="126">
        <f t="array" ref="AD279">IF(_xlfn.SWITCH(TRUE,COLUMN()-COLUMN($J$5)-$G279&lt;0,FALSE,MOD(COLUMN()-COLUMN($J$5)-$G279,$I279)=0,TRUE,FALSE),$J279*AD$2,0)</f>
        <v>0</v>
      </c>
      <c r="AE279" s="127">
        <f t="shared" si="30"/>
        <v>37931.300652979211</v>
      </c>
    </row>
    <row r="280" spans="1:31" s="128" customFormat="1" ht="36.950000000000003" customHeight="1" outlineLevel="2">
      <c r="A280" s="120" t="s">
        <v>930</v>
      </c>
      <c r="B280" s="492" t="s">
        <v>1279</v>
      </c>
      <c r="C280" s="137" t="s">
        <v>1280</v>
      </c>
      <c r="D280" s="252" t="s">
        <v>1130</v>
      </c>
      <c r="E280" s="137"/>
      <c r="F280" s="125" t="s">
        <v>984</v>
      </c>
      <c r="G280" s="122">
        <f t="shared" si="29"/>
        <v>6</v>
      </c>
      <c r="H280" s="125">
        <v>2030</v>
      </c>
      <c r="I280" s="125">
        <v>35</v>
      </c>
      <c r="J280" s="415">
        <f>Costs!P290</f>
        <v>25818.75</v>
      </c>
      <c r="K280" s="419">
        <f t="array" ref="K280">IF(_xlfn.SWITCH(TRUE,COLUMN()-COLUMN($J$5)-$G280&lt;0,FALSE,MOD(COLUMN()-COLUMN($J$5)-$G280,$I280)=0,TRUE,FALSE),$J280*K$2,0)</f>
        <v>0</v>
      </c>
      <c r="L280" s="126">
        <f t="array" ref="L280">IF(_xlfn.SWITCH(TRUE,COLUMN()-COLUMN($J$5)-$G280&lt;0,FALSE,MOD(COLUMN()-COLUMN($J$5)-$G280,$I280)=0,TRUE,FALSE),$J280*L$2,0)</f>
        <v>0</v>
      </c>
      <c r="M280" s="126">
        <f t="array" ref="M280">IF(_xlfn.SWITCH(TRUE,COLUMN()-COLUMN($J$5)-$G280&lt;0,FALSE,MOD(COLUMN()-COLUMN($J$5)-$G280,$I280)=0,TRUE,FALSE),$J280*M$2,0)</f>
        <v>0</v>
      </c>
      <c r="N280" s="126">
        <f t="array" ref="N280">IF(_xlfn.SWITCH(TRUE,COLUMN()-COLUMN($J$5)-$G280&lt;0,FALSE,MOD(COLUMN()-COLUMN($J$5)-$G280,$I280)=0,TRUE,FALSE),$J280*N$2,0)</f>
        <v>0</v>
      </c>
      <c r="O280" s="126">
        <f t="array" ref="O280">IF(_xlfn.SWITCH(TRUE,COLUMN()-COLUMN($J$5)-$G280&lt;0,FALSE,MOD(COLUMN()-COLUMN($J$5)-$G280,$I280)=0,TRUE,FALSE),$J280*O$2,0)</f>
        <v>0</v>
      </c>
      <c r="P280" s="126">
        <f t="array" ref="P280">IF(_xlfn.SWITCH(TRUE,COLUMN()-COLUMN($J$5)-$G280&lt;0,FALSE,MOD(COLUMN()-COLUMN($J$5)-$G280,$I280)=0,TRUE,FALSE),$J280*P$2,0)</f>
        <v>30978.592768537288</v>
      </c>
      <c r="Q280" s="126">
        <f t="array" ref="Q280">IF(_xlfn.SWITCH(TRUE,COLUMN()-COLUMN($J$5)-$G280&lt;0,FALSE,MOD(COLUMN()-COLUMN($J$5)-$G280,$I280)=0,TRUE,FALSE),$J280*Q$2,0)</f>
        <v>0</v>
      </c>
      <c r="R280" s="126">
        <f t="array" ref="R280">IF(_xlfn.SWITCH(TRUE,COLUMN()-COLUMN($J$5)-$G280&lt;0,FALSE,MOD(COLUMN()-COLUMN($J$5)-$G280,$I280)=0,TRUE,FALSE),$J280*R$2,0)</f>
        <v>0</v>
      </c>
      <c r="S280" s="126">
        <f t="array" ref="S280">IF(_xlfn.SWITCH(TRUE,COLUMN()-COLUMN($J$5)-$G280&lt;0,FALSE,MOD(COLUMN()-COLUMN($J$5)-$G280,$I280)=0,TRUE,FALSE),$J280*S$2,0)</f>
        <v>0</v>
      </c>
      <c r="T280" s="126">
        <f t="array" ref="T280">IF(_xlfn.SWITCH(TRUE,COLUMN()-COLUMN($J$5)-$G280&lt;0,FALSE,MOD(COLUMN()-COLUMN($J$5)-$G280,$I280)=0,TRUE,FALSE),$J280*T$2,0)</f>
        <v>0</v>
      </c>
      <c r="U280" s="126">
        <f t="array" ref="U280">IF(_xlfn.SWITCH(TRUE,COLUMN()-COLUMN($J$5)-$G280&lt;0,FALSE,MOD(COLUMN()-COLUMN($J$5)-$G280,$I280)=0,TRUE,FALSE),$J280*U$2,0)</f>
        <v>0</v>
      </c>
      <c r="V280" s="126">
        <f t="array" ref="V280">IF(_xlfn.SWITCH(TRUE,COLUMN()-COLUMN($J$5)-$G280&lt;0,FALSE,MOD(COLUMN()-COLUMN($J$5)-$G280,$I280)=0,TRUE,FALSE),$J280*V$2,0)</f>
        <v>0</v>
      </c>
      <c r="W280" s="126">
        <f t="array" ref="W280">IF(_xlfn.SWITCH(TRUE,COLUMN()-COLUMN($J$5)-$G280&lt;0,FALSE,MOD(COLUMN()-COLUMN($J$5)-$G280,$I280)=0,TRUE,FALSE),$J280*W$2,0)</f>
        <v>0</v>
      </c>
      <c r="X280" s="126">
        <f t="array" ref="X280">IF(_xlfn.SWITCH(TRUE,COLUMN()-COLUMN($J$5)-$G280&lt;0,FALSE,MOD(COLUMN()-COLUMN($J$5)-$G280,$I280)=0,TRUE,FALSE),$J280*X$2,0)</f>
        <v>0</v>
      </c>
      <c r="Y280" s="126">
        <f t="array" ref="Y280">IF(_xlfn.SWITCH(TRUE,COLUMN()-COLUMN($J$5)-$G280&lt;0,FALSE,MOD(COLUMN()-COLUMN($J$5)-$G280,$I280)=0,TRUE,FALSE),$J280*Y$2,0)</f>
        <v>0</v>
      </c>
      <c r="Z280" s="126">
        <f t="array" ref="Z280">IF(_xlfn.SWITCH(TRUE,COLUMN()-COLUMN($J$5)-$G280&lt;0,FALSE,MOD(COLUMN()-COLUMN($J$5)-$G280,$I280)=0,TRUE,FALSE),$J280*Z$2,0)</f>
        <v>0</v>
      </c>
      <c r="AA280" s="126">
        <f t="array" ref="AA280">IF(_xlfn.SWITCH(TRUE,COLUMN()-COLUMN($J$5)-$G280&lt;0,FALSE,MOD(COLUMN()-COLUMN($J$5)-$G280,$I280)=0,TRUE,FALSE),$J280*AA$2,0)</f>
        <v>0</v>
      </c>
      <c r="AB280" s="126">
        <f t="array" ref="AB280">IF(_xlfn.SWITCH(TRUE,COLUMN()-COLUMN($J$5)-$G280&lt;0,FALSE,MOD(COLUMN()-COLUMN($J$5)-$G280,$I280)=0,TRUE,FALSE),$J280*AB$2,0)</f>
        <v>0</v>
      </c>
      <c r="AC280" s="126">
        <f t="array" ref="AC280">IF(_xlfn.SWITCH(TRUE,COLUMN()-COLUMN($J$5)-$G280&lt;0,FALSE,MOD(COLUMN()-COLUMN($J$5)-$G280,$I280)=0,TRUE,FALSE),$J280*AC$2,0)</f>
        <v>0</v>
      </c>
      <c r="AD280" s="126">
        <f t="array" ref="AD280">IF(_xlfn.SWITCH(TRUE,COLUMN()-COLUMN($J$5)-$G280&lt;0,FALSE,MOD(COLUMN()-COLUMN($J$5)-$G280,$I280)=0,TRUE,FALSE),$J280*AD$2,0)</f>
        <v>0</v>
      </c>
      <c r="AE280" s="127">
        <f t="shared" si="30"/>
        <v>30978.592768537288</v>
      </c>
    </row>
    <row r="281" spans="1:31" s="128" customFormat="1" ht="36.950000000000003" customHeight="1" outlineLevel="2">
      <c r="A281" s="120" t="s">
        <v>930</v>
      </c>
      <c r="B281" s="492" t="s">
        <v>1279</v>
      </c>
      <c r="C281" s="137" t="s">
        <v>1280</v>
      </c>
      <c r="D281" s="252" t="s">
        <v>1130</v>
      </c>
      <c r="E281" s="137"/>
      <c r="F281" s="125" t="s">
        <v>984</v>
      </c>
      <c r="G281" s="122">
        <f t="shared" si="27"/>
        <v>6</v>
      </c>
      <c r="H281" s="125">
        <v>2030</v>
      </c>
      <c r="I281" s="125">
        <v>35</v>
      </c>
      <c r="J281" s="415">
        <f>Costs!P291</f>
        <v>8147.2500000000009</v>
      </c>
      <c r="K281" s="419">
        <f t="array" ref="K281">IF(_xlfn.SWITCH(TRUE,COLUMN()-COLUMN($J$5)-$G281&lt;0,FALSE,MOD(COLUMN()-COLUMN($J$5)-$G281,$I281)=0,TRUE,FALSE),$J281*K$2,0)</f>
        <v>0</v>
      </c>
      <c r="L281" s="126">
        <f t="array" ref="L281">IF(_xlfn.SWITCH(TRUE,COLUMN()-COLUMN($J$5)-$G281&lt;0,FALSE,MOD(COLUMN()-COLUMN($J$5)-$G281,$I281)=0,TRUE,FALSE),$J281*L$2,0)</f>
        <v>0</v>
      </c>
      <c r="M281" s="126">
        <f t="array" ref="M281">IF(_xlfn.SWITCH(TRUE,COLUMN()-COLUMN($J$5)-$G281&lt;0,FALSE,MOD(COLUMN()-COLUMN($J$5)-$G281,$I281)=0,TRUE,FALSE),$J281*M$2,0)</f>
        <v>0</v>
      </c>
      <c r="N281" s="126">
        <f t="array" ref="N281">IF(_xlfn.SWITCH(TRUE,COLUMN()-COLUMN($J$5)-$G281&lt;0,FALSE,MOD(COLUMN()-COLUMN($J$5)-$G281,$I281)=0,TRUE,FALSE),$J281*N$2,0)</f>
        <v>0</v>
      </c>
      <c r="O281" s="126">
        <f t="array" ref="O281">IF(_xlfn.SWITCH(TRUE,COLUMN()-COLUMN($J$5)-$G281&lt;0,FALSE,MOD(COLUMN()-COLUMN($J$5)-$G281,$I281)=0,TRUE,FALSE),$J281*O$2,0)</f>
        <v>0</v>
      </c>
      <c r="P281" s="126">
        <f t="array" ref="P281">IF(_xlfn.SWITCH(TRUE,COLUMN()-COLUMN($J$5)-$G281&lt;0,FALSE,MOD(COLUMN()-COLUMN($J$5)-$G281,$I281)=0,TRUE,FALSE),$J281*P$2,0)</f>
        <v>9775.4670514051013</v>
      </c>
      <c r="Q281" s="126">
        <f t="array" ref="Q281">IF(_xlfn.SWITCH(TRUE,COLUMN()-COLUMN($J$5)-$G281&lt;0,FALSE,MOD(COLUMN()-COLUMN($J$5)-$G281,$I281)=0,TRUE,FALSE),$J281*Q$2,0)</f>
        <v>0</v>
      </c>
      <c r="R281" s="126">
        <f t="array" ref="R281">IF(_xlfn.SWITCH(TRUE,COLUMN()-COLUMN($J$5)-$G281&lt;0,FALSE,MOD(COLUMN()-COLUMN($J$5)-$G281,$I281)=0,TRUE,FALSE),$J281*R$2,0)</f>
        <v>0</v>
      </c>
      <c r="S281" s="126">
        <f t="array" ref="S281">IF(_xlfn.SWITCH(TRUE,COLUMN()-COLUMN($J$5)-$G281&lt;0,FALSE,MOD(COLUMN()-COLUMN($J$5)-$G281,$I281)=0,TRUE,FALSE),$J281*S$2,0)</f>
        <v>0</v>
      </c>
      <c r="T281" s="126">
        <f t="array" ref="T281">IF(_xlfn.SWITCH(TRUE,COLUMN()-COLUMN($J$5)-$G281&lt;0,FALSE,MOD(COLUMN()-COLUMN($J$5)-$G281,$I281)=0,TRUE,FALSE),$J281*T$2,0)</f>
        <v>0</v>
      </c>
      <c r="U281" s="126">
        <f t="array" ref="U281">IF(_xlfn.SWITCH(TRUE,COLUMN()-COLUMN($J$5)-$G281&lt;0,FALSE,MOD(COLUMN()-COLUMN($J$5)-$G281,$I281)=0,TRUE,FALSE),$J281*U$2,0)</f>
        <v>0</v>
      </c>
      <c r="V281" s="126">
        <f t="array" ref="V281">IF(_xlfn.SWITCH(TRUE,COLUMN()-COLUMN($J$5)-$G281&lt;0,FALSE,MOD(COLUMN()-COLUMN($J$5)-$G281,$I281)=0,TRUE,FALSE),$J281*V$2,0)</f>
        <v>0</v>
      </c>
      <c r="W281" s="126">
        <f t="array" ref="W281">IF(_xlfn.SWITCH(TRUE,COLUMN()-COLUMN($J$5)-$G281&lt;0,FALSE,MOD(COLUMN()-COLUMN($J$5)-$G281,$I281)=0,TRUE,FALSE),$J281*W$2,0)</f>
        <v>0</v>
      </c>
      <c r="X281" s="126">
        <f t="array" ref="X281">IF(_xlfn.SWITCH(TRUE,COLUMN()-COLUMN($J$5)-$G281&lt;0,FALSE,MOD(COLUMN()-COLUMN($J$5)-$G281,$I281)=0,TRUE,FALSE),$J281*X$2,0)</f>
        <v>0</v>
      </c>
      <c r="Y281" s="126">
        <f t="array" ref="Y281">IF(_xlfn.SWITCH(TRUE,COLUMN()-COLUMN($J$5)-$G281&lt;0,FALSE,MOD(COLUMN()-COLUMN($J$5)-$G281,$I281)=0,TRUE,FALSE),$J281*Y$2,0)</f>
        <v>0</v>
      </c>
      <c r="Z281" s="126">
        <f t="array" ref="Z281">IF(_xlfn.SWITCH(TRUE,COLUMN()-COLUMN($J$5)-$G281&lt;0,FALSE,MOD(COLUMN()-COLUMN($J$5)-$G281,$I281)=0,TRUE,FALSE),$J281*Z$2,0)</f>
        <v>0</v>
      </c>
      <c r="AA281" s="126">
        <f t="array" ref="AA281">IF(_xlfn.SWITCH(TRUE,COLUMN()-COLUMN($J$5)-$G281&lt;0,FALSE,MOD(COLUMN()-COLUMN($J$5)-$G281,$I281)=0,TRUE,FALSE),$J281*AA$2,0)</f>
        <v>0</v>
      </c>
      <c r="AB281" s="126">
        <f t="array" ref="AB281">IF(_xlfn.SWITCH(TRUE,COLUMN()-COLUMN($J$5)-$G281&lt;0,FALSE,MOD(COLUMN()-COLUMN($J$5)-$G281,$I281)=0,TRUE,FALSE),$J281*AB$2,0)</f>
        <v>0</v>
      </c>
      <c r="AC281" s="126">
        <f t="array" ref="AC281">IF(_xlfn.SWITCH(TRUE,COLUMN()-COLUMN($J$5)-$G281&lt;0,FALSE,MOD(COLUMN()-COLUMN($J$5)-$G281,$I281)=0,TRUE,FALSE),$J281*AC$2,0)</f>
        <v>0</v>
      </c>
      <c r="AD281" s="126">
        <f t="array" ref="AD281">IF(_xlfn.SWITCH(TRUE,COLUMN()-COLUMN($J$5)-$G281&lt;0,FALSE,MOD(COLUMN()-COLUMN($J$5)-$G281,$I281)=0,TRUE,FALSE),$J281*AD$2,0)</f>
        <v>0</v>
      </c>
      <c r="AE281" s="127">
        <f>SUM(K281:AD281)</f>
        <v>9775.4670514051013</v>
      </c>
    </row>
    <row r="282" spans="1:31" s="128" customFormat="1" ht="36.950000000000003" customHeight="1" outlineLevel="2">
      <c r="A282" s="120" t="s">
        <v>930</v>
      </c>
      <c r="B282" s="141" t="s">
        <v>1279</v>
      </c>
      <c r="C282" s="137" t="s">
        <v>1281</v>
      </c>
      <c r="D282" s="252" t="s">
        <v>1130</v>
      </c>
      <c r="E282" s="137"/>
      <c r="F282" s="125" t="s">
        <v>985</v>
      </c>
      <c r="G282" s="122">
        <f t="shared" si="27"/>
        <v>11</v>
      </c>
      <c r="H282" s="125">
        <v>2035</v>
      </c>
      <c r="I282" s="125">
        <v>40</v>
      </c>
      <c r="J282" s="415">
        <f>Costs!P292</f>
        <v>1147500</v>
      </c>
      <c r="K282" s="419">
        <f t="array" ref="K282">IF(_xlfn.SWITCH(TRUE,COLUMN()-COLUMN($J$5)-$G282&lt;0,FALSE,MOD(COLUMN()-COLUMN($J$5)-$G282,$I282)=0,TRUE,FALSE),$J282*K$2,0)</f>
        <v>0</v>
      </c>
      <c r="L282" s="126">
        <f t="array" ref="L282">IF(_xlfn.SWITCH(TRUE,COLUMN()-COLUMN($J$5)-$G282&lt;0,FALSE,MOD(COLUMN()-COLUMN($J$5)-$G282,$I282)=0,TRUE,FALSE),$J282*L$2,0)</f>
        <v>0</v>
      </c>
      <c r="M282" s="126">
        <f t="array" ref="M282">IF(_xlfn.SWITCH(TRUE,COLUMN()-COLUMN($J$5)-$G282&lt;0,FALSE,MOD(COLUMN()-COLUMN($J$5)-$G282,$I282)=0,TRUE,FALSE),$J282*M$2,0)</f>
        <v>0</v>
      </c>
      <c r="N282" s="126">
        <f t="array" ref="N282">IF(_xlfn.SWITCH(TRUE,COLUMN()-COLUMN($J$5)-$G282&lt;0,FALSE,MOD(COLUMN()-COLUMN($J$5)-$G282,$I282)=0,TRUE,FALSE),$J282*N$2,0)</f>
        <v>0</v>
      </c>
      <c r="O282" s="126">
        <f t="array" ref="O282">IF(_xlfn.SWITCH(TRUE,COLUMN()-COLUMN($J$5)-$G282&lt;0,FALSE,MOD(COLUMN()-COLUMN($J$5)-$G282,$I282)=0,TRUE,FALSE),$J282*O$2,0)</f>
        <v>0</v>
      </c>
      <c r="P282" s="126">
        <f t="array" ref="P282">IF(_xlfn.SWITCH(TRUE,COLUMN()-COLUMN($J$5)-$G282&lt;0,FALSE,MOD(COLUMN()-COLUMN($J$5)-$G282,$I282)=0,TRUE,FALSE),$J282*P$2,0)</f>
        <v>0</v>
      </c>
      <c r="Q282" s="126">
        <f t="array" ref="Q282">IF(_xlfn.SWITCH(TRUE,COLUMN()-COLUMN($J$5)-$G282&lt;0,FALSE,MOD(COLUMN()-COLUMN($J$5)-$G282,$I282)=0,TRUE,FALSE),$J282*Q$2,0)</f>
        <v>0</v>
      </c>
      <c r="R282" s="126">
        <f t="array" ref="R282">IF(_xlfn.SWITCH(TRUE,COLUMN()-COLUMN($J$5)-$G282&lt;0,FALSE,MOD(COLUMN()-COLUMN($J$5)-$G282,$I282)=0,TRUE,FALSE),$J282*R$2,0)</f>
        <v>0</v>
      </c>
      <c r="S282" s="126">
        <f t="array" ref="S282">IF(_xlfn.SWITCH(TRUE,COLUMN()-COLUMN($J$5)-$G282&lt;0,FALSE,MOD(COLUMN()-COLUMN($J$5)-$G282,$I282)=0,TRUE,FALSE),$J282*S$2,0)</f>
        <v>0</v>
      </c>
      <c r="T282" s="126">
        <f t="array" ref="T282">IF(_xlfn.SWITCH(TRUE,COLUMN()-COLUMN($J$5)-$G282&lt;0,FALSE,MOD(COLUMN()-COLUMN($J$5)-$G282,$I282)=0,TRUE,FALSE),$J282*T$2,0)</f>
        <v>0</v>
      </c>
      <c r="U282" s="126">
        <f t="array" ref="U282">IF(_xlfn.SWITCH(TRUE,COLUMN()-COLUMN($J$5)-$G282&lt;0,FALSE,MOD(COLUMN()-COLUMN($J$5)-$G282,$I282)=0,TRUE,FALSE),$J282*U$2,0)</f>
        <v>1596119.0868827885</v>
      </c>
      <c r="V282" s="126">
        <f t="array" ref="V282">IF(_xlfn.SWITCH(TRUE,COLUMN()-COLUMN($J$5)-$G282&lt;0,FALSE,MOD(COLUMN()-COLUMN($J$5)-$G282,$I282)=0,TRUE,FALSE),$J282*V$2,0)</f>
        <v>0</v>
      </c>
      <c r="W282" s="126">
        <f t="array" ref="W282">IF(_xlfn.SWITCH(TRUE,COLUMN()-COLUMN($J$5)-$G282&lt;0,FALSE,MOD(COLUMN()-COLUMN($J$5)-$G282,$I282)=0,TRUE,FALSE),$J282*W$2,0)</f>
        <v>0</v>
      </c>
      <c r="X282" s="126">
        <f t="array" ref="X282">IF(_xlfn.SWITCH(TRUE,COLUMN()-COLUMN($J$5)-$G282&lt;0,FALSE,MOD(COLUMN()-COLUMN($J$5)-$G282,$I282)=0,TRUE,FALSE),$J282*X$2,0)</f>
        <v>0</v>
      </c>
      <c r="Y282" s="126">
        <f t="array" ref="Y282">IF(_xlfn.SWITCH(TRUE,COLUMN()-COLUMN($J$5)-$G282&lt;0,FALSE,MOD(COLUMN()-COLUMN($J$5)-$G282,$I282)=0,TRUE,FALSE),$J282*Y$2,0)</f>
        <v>0</v>
      </c>
      <c r="Z282" s="126">
        <f t="array" ref="Z282">IF(_xlfn.SWITCH(TRUE,COLUMN()-COLUMN($J$5)-$G282&lt;0,FALSE,MOD(COLUMN()-COLUMN($J$5)-$G282,$I282)=0,TRUE,FALSE),$J282*Z$2,0)</f>
        <v>0</v>
      </c>
      <c r="AA282" s="126">
        <f t="array" ref="AA282">IF(_xlfn.SWITCH(TRUE,COLUMN()-COLUMN($J$5)-$G282&lt;0,FALSE,MOD(COLUMN()-COLUMN($J$5)-$G282,$I282)=0,TRUE,FALSE),$J282*AA$2,0)</f>
        <v>0</v>
      </c>
      <c r="AB282" s="126">
        <f t="array" ref="AB282">IF(_xlfn.SWITCH(TRUE,COLUMN()-COLUMN($J$5)-$G282&lt;0,FALSE,MOD(COLUMN()-COLUMN($J$5)-$G282,$I282)=0,TRUE,FALSE),$J282*AB$2,0)</f>
        <v>0</v>
      </c>
      <c r="AC282" s="126">
        <f t="array" ref="AC282">IF(_xlfn.SWITCH(TRUE,COLUMN()-COLUMN($J$5)-$G282&lt;0,FALSE,MOD(COLUMN()-COLUMN($J$5)-$G282,$I282)=0,TRUE,FALSE),$J282*AC$2,0)</f>
        <v>0</v>
      </c>
      <c r="AD282" s="126">
        <f t="array" ref="AD282">IF(_xlfn.SWITCH(TRUE,COLUMN()-COLUMN($J$5)-$G282&lt;0,FALSE,MOD(COLUMN()-COLUMN($J$5)-$G282,$I282)=0,TRUE,FALSE),$J282*AD$2,0)</f>
        <v>0</v>
      </c>
      <c r="AE282" s="127">
        <f>SUM(K282:AD282)</f>
        <v>1596119.0868827885</v>
      </c>
    </row>
    <row r="283" spans="1:31" s="128" customFormat="1" ht="36.950000000000003" customHeight="1" outlineLevel="2">
      <c r="A283" s="120" t="s">
        <v>930</v>
      </c>
      <c r="B283" s="492" t="s">
        <v>1291</v>
      </c>
      <c r="C283" s="137" t="s">
        <v>1282</v>
      </c>
      <c r="D283" s="252" t="s">
        <v>1130</v>
      </c>
      <c r="E283" s="137"/>
      <c r="F283" s="125" t="s">
        <v>984</v>
      </c>
      <c r="G283" s="122">
        <f t="shared" si="27"/>
        <v>6</v>
      </c>
      <c r="H283" s="125">
        <v>2030</v>
      </c>
      <c r="I283" s="125">
        <v>35</v>
      </c>
      <c r="J283" s="415">
        <f>Costs!P293</f>
        <v>193050</v>
      </c>
      <c r="K283" s="419">
        <f t="array" ref="K283">IF(_xlfn.SWITCH(TRUE,COLUMN()-COLUMN($J$5)-$G283&lt;0,FALSE,MOD(COLUMN()-COLUMN($J$5)-$G283,$I283)=0,TRUE,FALSE),$J283*K$2,0)</f>
        <v>0</v>
      </c>
      <c r="L283" s="126">
        <f t="array" ref="L283">IF(_xlfn.SWITCH(TRUE,COLUMN()-COLUMN($J$5)-$G283&lt;0,FALSE,MOD(COLUMN()-COLUMN($J$5)-$G283,$I283)=0,TRUE,FALSE),$J283*L$2,0)</f>
        <v>0</v>
      </c>
      <c r="M283" s="126">
        <f t="array" ref="M283">IF(_xlfn.SWITCH(TRUE,COLUMN()-COLUMN($J$5)-$G283&lt;0,FALSE,MOD(COLUMN()-COLUMN($J$5)-$G283,$I283)=0,TRUE,FALSE),$J283*M$2,0)</f>
        <v>0</v>
      </c>
      <c r="N283" s="126">
        <f t="array" ref="N283">IF(_xlfn.SWITCH(TRUE,COLUMN()-COLUMN($J$5)-$G283&lt;0,FALSE,MOD(COLUMN()-COLUMN($J$5)-$G283,$I283)=0,TRUE,FALSE),$J283*N$2,0)</f>
        <v>0</v>
      </c>
      <c r="O283" s="126">
        <f t="array" ref="O283">IF(_xlfn.SWITCH(TRUE,COLUMN()-COLUMN($J$5)-$G283&lt;0,FALSE,MOD(COLUMN()-COLUMN($J$5)-$G283,$I283)=0,TRUE,FALSE),$J283*O$2,0)</f>
        <v>0</v>
      </c>
      <c r="P283" s="126">
        <f t="array" ref="P283">IF(_xlfn.SWITCH(TRUE,COLUMN()-COLUMN($J$5)-$G283&lt;0,FALSE,MOD(COLUMN()-COLUMN($J$5)-$G283,$I283)=0,TRUE,FALSE),$J283*P$2,0)</f>
        <v>231630.78514514156</v>
      </c>
      <c r="Q283" s="126">
        <f t="array" ref="Q283">IF(_xlfn.SWITCH(TRUE,COLUMN()-COLUMN($J$5)-$G283&lt;0,FALSE,MOD(COLUMN()-COLUMN($J$5)-$G283,$I283)=0,TRUE,FALSE),$J283*Q$2,0)</f>
        <v>0</v>
      </c>
      <c r="R283" s="126">
        <f t="array" ref="R283">IF(_xlfn.SWITCH(TRUE,COLUMN()-COLUMN($J$5)-$G283&lt;0,FALSE,MOD(COLUMN()-COLUMN($J$5)-$G283,$I283)=0,TRUE,FALSE),$J283*R$2,0)</f>
        <v>0</v>
      </c>
      <c r="S283" s="126">
        <f t="array" ref="S283">IF(_xlfn.SWITCH(TRUE,COLUMN()-COLUMN($J$5)-$G283&lt;0,FALSE,MOD(COLUMN()-COLUMN($J$5)-$G283,$I283)=0,TRUE,FALSE),$J283*S$2,0)</f>
        <v>0</v>
      </c>
      <c r="T283" s="126">
        <f t="array" ref="T283">IF(_xlfn.SWITCH(TRUE,COLUMN()-COLUMN($J$5)-$G283&lt;0,FALSE,MOD(COLUMN()-COLUMN($J$5)-$G283,$I283)=0,TRUE,FALSE),$J283*T$2,0)</f>
        <v>0</v>
      </c>
      <c r="U283" s="126">
        <f t="array" ref="U283">IF(_xlfn.SWITCH(TRUE,COLUMN()-COLUMN($J$5)-$G283&lt;0,FALSE,MOD(COLUMN()-COLUMN($J$5)-$G283,$I283)=0,TRUE,FALSE),$J283*U$2,0)</f>
        <v>0</v>
      </c>
      <c r="V283" s="126">
        <f t="array" ref="V283">IF(_xlfn.SWITCH(TRUE,COLUMN()-COLUMN($J$5)-$G283&lt;0,FALSE,MOD(COLUMN()-COLUMN($J$5)-$G283,$I283)=0,TRUE,FALSE),$J283*V$2,0)</f>
        <v>0</v>
      </c>
      <c r="W283" s="126">
        <f t="array" ref="W283">IF(_xlfn.SWITCH(TRUE,COLUMN()-COLUMN($J$5)-$G283&lt;0,FALSE,MOD(COLUMN()-COLUMN($J$5)-$G283,$I283)=0,TRUE,FALSE),$J283*W$2,0)</f>
        <v>0</v>
      </c>
      <c r="X283" s="126">
        <f t="array" ref="X283">IF(_xlfn.SWITCH(TRUE,COLUMN()-COLUMN($J$5)-$G283&lt;0,FALSE,MOD(COLUMN()-COLUMN($J$5)-$G283,$I283)=0,TRUE,FALSE),$J283*X$2,0)</f>
        <v>0</v>
      </c>
      <c r="Y283" s="126">
        <f t="array" ref="Y283">IF(_xlfn.SWITCH(TRUE,COLUMN()-COLUMN($J$5)-$G283&lt;0,FALSE,MOD(COLUMN()-COLUMN($J$5)-$G283,$I283)=0,TRUE,FALSE),$J283*Y$2,0)</f>
        <v>0</v>
      </c>
      <c r="Z283" s="126">
        <f t="array" ref="Z283">IF(_xlfn.SWITCH(TRUE,COLUMN()-COLUMN($J$5)-$G283&lt;0,FALSE,MOD(COLUMN()-COLUMN($J$5)-$G283,$I283)=0,TRUE,FALSE),$J283*Z$2,0)</f>
        <v>0</v>
      </c>
      <c r="AA283" s="126">
        <f t="array" ref="AA283">IF(_xlfn.SWITCH(TRUE,COLUMN()-COLUMN($J$5)-$G283&lt;0,FALSE,MOD(COLUMN()-COLUMN($J$5)-$G283,$I283)=0,TRUE,FALSE),$J283*AA$2,0)</f>
        <v>0</v>
      </c>
      <c r="AB283" s="126">
        <f t="array" ref="AB283">IF(_xlfn.SWITCH(TRUE,COLUMN()-COLUMN($J$5)-$G283&lt;0,FALSE,MOD(COLUMN()-COLUMN($J$5)-$G283,$I283)=0,TRUE,FALSE),$J283*AB$2,0)</f>
        <v>0</v>
      </c>
      <c r="AC283" s="126">
        <f t="array" ref="AC283">IF(_xlfn.SWITCH(TRUE,COLUMN()-COLUMN($J$5)-$G283&lt;0,FALSE,MOD(COLUMN()-COLUMN($J$5)-$G283,$I283)=0,TRUE,FALSE),$J283*AC$2,0)</f>
        <v>0</v>
      </c>
      <c r="AD283" s="126">
        <f t="array" ref="AD283">IF(_xlfn.SWITCH(TRUE,COLUMN()-COLUMN($J$5)-$G283&lt;0,FALSE,MOD(COLUMN()-COLUMN($J$5)-$G283,$I283)=0,TRUE,FALSE),$J283*AD$2,0)</f>
        <v>0</v>
      </c>
      <c r="AE283" s="127">
        <f>SUM(K283:AD283)</f>
        <v>231630.78514514156</v>
      </c>
    </row>
    <row r="284" spans="1:31" s="128" customFormat="1" ht="27" customHeight="1" outlineLevel="2">
      <c r="A284" s="120" t="s">
        <v>930</v>
      </c>
      <c r="B284" s="175"/>
      <c r="C284" s="122"/>
      <c r="D284" s="129"/>
      <c r="E284" s="182"/>
      <c r="F284" s="183"/>
      <c r="G284" s="122">
        <f t="shared" si="27"/>
        <v>-2024</v>
      </c>
      <c r="H284" s="119">
        <f>[1]Costs!H290</f>
        <v>0</v>
      </c>
      <c r="I284" s="120">
        <v>1</v>
      </c>
      <c r="J284" s="415">
        <v>0</v>
      </c>
      <c r="K284" s="419">
        <f t="array" ref="K284">IF(_xlfn.SWITCH(TRUE,COLUMN()-COLUMN($J$5)-$G284&lt;0,FALSE,MOD(COLUMN()-COLUMN($J$5)-$G284,$I284)=0,TRUE,FALSE),$J284*K$2,0)</f>
        <v>0</v>
      </c>
      <c r="L284" s="126">
        <f t="array" ref="L284">IF(_xlfn.SWITCH(TRUE,COLUMN()-COLUMN($J$5)-$G284&lt;0,FALSE,MOD(COLUMN()-COLUMN($J$5)-$G284,$I284)=0,TRUE,FALSE),$J284*L$2,0)</f>
        <v>0</v>
      </c>
      <c r="M284" s="126">
        <f t="array" ref="M284">IF(_xlfn.SWITCH(TRUE,COLUMN()-COLUMN($J$5)-$G284&lt;0,FALSE,MOD(COLUMN()-COLUMN($J$5)-$G284,$I284)=0,TRUE,FALSE),$J284*M$2,0)</f>
        <v>0</v>
      </c>
      <c r="N284" s="126">
        <f t="array" ref="N284">IF(_xlfn.SWITCH(TRUE,COLUMN()-COLUMN($J$5)-$G284&lt;0,FALSE,MOD(COLUMN()-COLUMN($J$5)-$G284,$I284)=0,TRUE,FALSE),$J284*N$2,0)</f>
        <v>0</v>
      </c>
      <c r="O284" s="126">
        <f t="array" ref="O284">IF(_xlfn.SWITCH(TRUE,COLUMN()-COLUMN($J$5)-$G284&lt;0,FALSE,MOD(COLUMN()-COLUMN($J$5)-$G284,$I284)=0,TRUE,FALSE),$J284*O$2,0)</f>
        <v>0</v>
      </c>
      <c r="P284" s="126">
        <f t="array" ref="P284">IF(_xlfn.SWITCH(TRUE,COLUMN()-COLUMN($J$5)-$G284&lt;0,FALSE,MOD(COLUMN()-COLUMN($J$5)-$G284,$I284)=0,TRUE,FALSE),$J284*P$2,0)</f>
        <v>0</v>
      </c>
      <c r="Q284" s="126">
        <f t="array" ref="Q284">IF(_xlfn.SWITCH(TRUE,COLUMN()-COLUMN($J$5)-$G284&lt;0,FALSE,MOD(COLUMN()-COLUMN($J$5)-$G284,$I284)=0,TRUE,FALSE),$J284*Q$2,0)</f>
        <v>0</v>
      </c>
      <c r="R284" s="126">
        <f t="array" ref="R284">IF(_xlfn.SWITCH(TRUE,COLUMN()-COLUMN($J$5)-$G284&lt;0,FALSE,MOD(COLUMN()-COLUMN($J$5)-$G284,$I284)=0,TRUE,FALSE),$J284*R$2,0)</f>
        <v>0</v>
      </c>
      <c r="S284" s="126">
        <f t="array" ref="S284">IF(_xlfn.SWITCH(TRUE,COLUMN()-COLUMN($J$5)-$G284&lt;0,FALSE,MOD(COLUMN()-COLUMN($J$5)-$G284,$I284)=0,TRUE,FALSE),$J284*S$2,0)</f>
        <v>0</v>
      </c>
      <c r="T284" s="126">
        <f t="array" ref="T284">IF(_xlfn.SWITCH(TRUE,COLUMN()-COLUMN($J$5)-$G284&lt;0,FALSE,MOD(COLUMN()-COLUMN($J$5)-$G284,$I284)=0,TRUE,FALSE),$J284*T$2,0)</f>
        <v>0</v>
      </c>
      <c r="U284" s="126">
        <f t="array" ref="U284">IF(_xlfn.SWITCH(TRUE,COLUMN()-COLUMN($J$5)-$G284&lt;0,FALSE,MOD(COLUMN()-COLUMN($J$5)-$G284,$I284)=0,TRUE,FALSE),$J284*U$2,0)</f>
        <v>0</v>
      </c>
      <c r="V284" s="126">
        <f t="array" ref="V284">IF(_xlfn.SWITCH(TRUE,COLUMN()-COLUMN($J$5)-$G284&lt;0,FALSE,MOD(COLUMN()-COLUMN($J$5)-$G284,$I284)=0,TRUE,FALSE),$J284*V$2,0)</f>
        <v>0</v>
      </c>
      <c r="W284" s="126">
        <f t="array" ref="W284">IF(_xlfn.SWITCH(TRUE,COLUMN()-COLUMN($J$5)-$G284&lt;0,FALSE,MOD(COLUMN()-COLUMN($J$5)-$G284,$I284)=0,TRUE,FALSE),$J284*W$2,0)</f>
        <v>0</v>
      </c>
      <c r="X284" s="126">
        <f t="array" ref="X284">IF(_xlfn.SWITCH(TRUE,COLUMN()-COLUMN($J$5)-$G284&lt;0,FALSE,MOD(COLUMN()-COLUMN($J$5)-$G284,$I284)=0,TRUE,FALSE),$J284*X$2,0)</f>
        <v>0</v>
      </c>
      <c r="Y284" s="126">
        <f t="array" ref="Y284">IF(_xlfn.SWITCH(TRUE,COLUMN()-COLUMN($J$5)-$G284&lt;0,FALSE,MOD(COLUMN()-COLUMN($J$5)-$G284,$I284)=0,TRUE,FALSE),$J284*Y$2,0)</f>
        <v>0</v>
      </c>
      <c r="Z284" s="126">
        <f t="array" ref="Z284">IF(_xlfn.SWITCH(TRUE,COLUMN()-COLUMN($J$5)-$G284&lt;0,FALSE,MOD(COLUMN()-COLUMN($J$5)-$G284,$I284)=0,TRUE,FALSE),$J284*Z$2,0)</f>
        <v>0</v>
      </c>
      <c r="AA284" s="126">
        <f t="array" ref="AA284">IF(_xlfn.SWITCH(TRUE,COLUMN()-COLUMN($J$5)-$G284&lt;0,FALSE,MOD(COLUMN()-COLUMN($J$5)-$G284,$I284)=0,TRUE,FALSE),$J284*AA$2,0)</f>
        <v>0</v>
      </c>
      <c r="AB284" s="126">
        <f t="array" ref="AB284">IF(_xlfn.SWITCH(TRUE,COLUMN()-COLUMN($J$5)-$G284&lt;0,FALSE,MOD(COLUMN()-COLUMN($J$5)-$G284,$I284)=0,TRUE,FALSE),$J284*AB$2,0)</f>
        <v>0</v>
      </c>
      <c r="AC284" s="126">
        <f t="array" ref="AC284">IF(_xlfn.SWITCH(TRUE,COLUMN()-COLUMN($J$5)-$G284&lt;0,FALSE,MOD(COLUMN()-COLUMN($J$5)-$G284,$I284)=0,TRUE,FALSE),$J284*AC$2,0)</f>
        <v>0</v>
      </c>
      <c r="AD284" s="126">
        <f t="array" ref="AD284">IF(_xlfn.SWITCH(TRUE,COLUMN()-COLUMN($J$5)-$G284&lt;0,FALSE,MOD(COLUMN()-COLUMN($J$5)-$G284,$I284)=0,TRUE,FALSE),$J284*AD$2,0)</f>
        <v>0</v>
      </c>
      <c r="AE284" s="127">
        <f t="shared" ref="AE284:AE285" si="31">SUM(K284:AD284)</f>
        <v>0</v>
      </c>
    </row>
    <row r="285" spans="1:31" s="128" customFormat="1" ht="27" customHeight="1" outlineLevel="2">
      <c r="A285" s="120" t="s">
        <v>930</v>
      </c>
      <c r="B285" s="175"/>
      <c r="C285" s="122"/>
      <c r="D285" s="129"/>
      <c r="E285" s="129"/>
      <c r="F285" s="175"/>
      <c r="G285" s="122">
        <f t="shared" si="27"/>
        <v>-2024</v>
      </c>
      <c r="H285" s="140">
        <f>[1]Costs!H291</f>
        <v>0</v>
      </c>
      <c r="I285" s="122">
        <v>1</v>
      </c>
      <c r="J285" s="415">
        <v>0</v>
      </c>
      <c r="K285" s="419">
        <f t="array" ref="K285">IF(_xlfn.SWITCH(TRUE,COLUMN()-COLUMN($J$5)-$G285&lt;0,FALSE,MOD(COLUMN()-COLUMN($J$5)-$G285,$I285)=0,TRUE,FALSE),$J285*K$2,0)</f>
        <v>0</v>
      </c>
      <c r="L285" s="126">
        <f t="array" ref="L285">IF(_xlfn.SWITCH(TRUE,COLUMN()-COLUMN($J$5)-$G285&lt;0,FALSE,MOD(COLUMN()-COLUMN($J$5)-$G285,$I285)=0,TRUE,FALSE),$J285*L$2,0)</f>
        <v>0</v>
      </c>
      <c r="M285" s="126">
        <f t="array" ref="M285">IF(_xlfn.SWITCH(TRUE,COLUMN()-COLUMN($J$5)-$G285&lt;0,FALSE,MOD(COLUMN()-COLUMN($J$5)-$G285,$I285)=0,TRUE,FALSE),$J285*M$2,0)</f>
        <v>0</v>
      </c>
      <c r="N285" s="126">
        <f t="array" ref="N285">IF(_xlfn.SWITCH(TRUE,COLUMN()-COLUMN($J$5)-$G285&lt;0,FALSE,MOD(COLUMN()-COLUMN($J$5)-$G285,$I285)=0,TRUE,FALSE),$J285*N$2,0)</f>
        <v>0</v>
      </c>
      <c r="O285" s="126">
        <f t="array" ref="O285">IF(_xlfn.SWITCH(TRUE,COLUMN()-COLUMN($J$5)-$G285&lt;0,FALSE,MOD(COLUMN()-COLUMN($J$5)-$G285,$I285)=0,TRUE,FALSE),$J285*O$2,0)</f>
        <v>0</v>
      </c>
      <c r="P285" s="126">
        <f t="array" ref="P285">IF(_xlfn.SWITCH(TRUE,COLUMN()-COLUMN($J$5)-$G285&lt;0,FALSE,MOD(COLUMN()-COLUMN($J$5)-$G285,$I285)=0,TRUE,FALSE),$J285*P$2,0)</f>
        <v>0</v>
      </c>
      <c r="Q285" s="126">
        <f t="array" ref="Q285">IF(_xlfn.SWITCH(TRUE,COLUMN()-COLUMN($J$5)-$G285&lt;0,FALSE,MOD(COLUMN()-COLUMN($J$5)-$G285,$I285)=0,TRUE,FALSE),$J285*Q$2,0)</f>
        <v>0</v>
      </c>
      <c r="R285" s="126">
        <f t="array" ref="R285">IF(_xlfn.SWITCH(TRUE,COLUMN()-COLUMN($J$5)-$G285&lt;0,FALSE,MOD(COLUMN()-COLUMN($J$5)-$G285,$I285)=0,TRUE,FALSE),$J285*R$2,0)</f>
        <v>0</v>
      </c>
      <c r="S285" s="126">
        <f t="array" ref="S285">IF(_xlfn.SWITCH(TRUE,COLUMN()-COLUMN($J$5)-$G285&lt;0,FALSE,MOD(COLUMN()-COLUMN($J$5)-$G285,$I285)=0,TRUE,FALSE),$J285*S$2,0)</f>
        <v>0</v>
      </c>
      <c r="T285" s="126">
        <f t="array" ref="T285">IF(_xlfn.SWITCH(TRUE,COLUMN()-COLUMN($J$5)-$G285&lt;0,FALSE,MOD(COLUMN()-COLUMN($J$5)-$G285,$I285)=0,TRUE,FALSE),$J285*T$2,0)</f>
        <v>0</v>
      </c>
      <c r="U285" s="126">
        <f t="array" ref="U285">IF(_xlfn.SWITCH(TRUE,COLUMN()-COLUMN($J$5)-$G285&lt;0,FALSE,MOD(COLUMN()-COLUMN($J$5)-$G285,$I285)=0,TRUE,FALSE),$J285*U$2,0)</f>
        <v>0</v>
      </c>
      <c r="V285" s="126">
        <f t="array" ref="V285">IF(_xlfn.SWITCH(TRUE,COLUMN()-COLUMN($J$5)-$G285&lt;0,FALSE,MOD(COLUMN()-COLUMN($J$5)-$G285,$I285)=0,TRUE,FALSE),$J285*V$2,0)</f>
        <v>0</v>
      </c>
      <c r="W285" s="126">
        <f t="array" ref="W285">IF(_xlfn.SWITCH(TRUE,COLUMN()-COLUMN($J$5)-$G285&lt;0,FALSE,MOD(COLUMN()-COLUMN($J$5)-$G285,$I285)=0,TRUE,FALSE),$J285*W$2,0)</f>
        <v>0</v>
      </c>
      <c r="X285" s="126">
        <f t="array" ref="X285">IF(_xlfn.SWITCH(TRUE,COLUMN()-COLUMN($J$5)-$G285&lt;0,FALSE,MOD(COLUMN()-COLUMN($J$5)-$G285,$I285)=0,TRUE,FALSE),$J285*X$2,0)</f>
        <v>0</v>
      </c>
      <c r="Y285" s="126">
        <f t="array" ref="Y285">IF(_xlfn.SWITCH(TRUE,COLUMN()-COLUMN($J$5)-$G285&lt;0,FALSE,MOD(COLUMN()-COLUMN($J$5)-$G285,$I285)=0,TRUE,FALSE),$J285*Y$2,0)</f>
        <v>0</v>
      </c>
      <c r="Z285" s="126">
        <f t="array" ref="Z285">IF(_xlfn.SWITCH(TRUE,COLUMN()-COLUMN($J$5)-$G285&lt;0,FALSE,MOD(COLUMN()-COLUMN($J$5)-$G285,$I285)=0,TRUE,FALSE),$J285*Z$2,0)</f>
        <v>0</v>
      </c>
      <c r="AA285" s="126">
        <f t="array" ref="AA285">IF(_xlfn.SWITCH(TRUE,COLUMN()-COLUMN($J$5)-$G285&lt;0,FALSE,MOD(COLUMN()-COLUMN($J$5)-$G285,$I285)=0,TRUE,FALSE),$J285*AA$2,0)</f>
        <v>0</v>
      </c>
      <c r="AB285" s="126">
        <f t="array" ref="AB285">IF(_xlfn.SWITCH(TRUE,COLUMN()-COLUMN($J$5)-$G285&lt;0,FALSE,MOD(COLUMN()-COLUMN($J$5)-$G285,$I285)=0,TRUE,FALSE),$J285*AB$2,0)</f>
        <v>0</v>
      </c>
      <c r="AC285" s="126">
        <f t="array" ref="AC285">IF(_xlfn.SWITCH(TRUE,COLUMN()-COLUMN($J$5)-$G285&lt;0,FALSE,MOD(COLUMN()-COLUMN($J$5)-$G285,$I285)=0,TRUE,FALSE),$J285*AC$2,0)</f>
        <v>0</v>
      </c>
      <c r="AD285" s="126">
        <f t="array" ref="AD285">IF(_xlfn.SWITCH(TRUE,COLUMN()-COLUMN($J$5)-$G285&lt;0,FALSE,MOD(COLUMN()-COLUMN($J$5)-$G285,$I285)=0,TRUE,FALSE),$J285*AD$2,0)</f>
        <v>0</v>
      </c>
      <c r="AE285" s="127">
        <f t="shared" si="31"/>
        <v>0</v>
      </c>
    </row>
    <row r="286" spans="1:31" s="128" customFormat="1" ht="30.95" customHeight="1" outlineLevel="1">
      <c r="A286" s="143" t="s">
        <v>931</v>
      </c>
      <c r="B286" s="184"/>
      <c r="C286" s="143"/>
      <c r="D286" s="185"/>
      <c r="E286" s="185"/>
      <c r="F286" s="186"/>
      <c r="G286" s="186"/>
      <c r="H286" s="187">
        <f>[1]Costs!H292</f>
        <v>0</v>
      </c>
      <c r="I286" s="134"/>
      <c r="J286" s="416"/>
      <c r="K286" s="420">
        <f t="shared" ref="K286:AE286" si="32">SUM(K257:K285)</f>
        <v>0</v>
      </c>
      <c r="L286" s="135">
        <f t="shared" si="32"/>
        <v>0</v>
      </c>
      <c r="M286" s="135">
        <f t="shared" si="32"/>
        <v>0</v>
      </c>
      <c r="N286" s="135">
        <f t="shared" si="32"/>
        <v>0</v>
      </c>
      <c r="O286" s="135">
        <f t="shared" si="32"/>
        <v>0</v>
      </c>
      <c r="P286" s="135">
        <f t="shared" si="32"/>
        <v>272384.84496508393</v>
      </c>
      <c r="Q286" s="135">
        <f t="shared" si="32"/>
        <v>0</v>
      </c>
      <c r="R286" s="135">
        <f t="shared" si="32"/>
        <v>0</v>
      </c>
      <c r="S286" s="135">
        <f t="shared" si="32"/>
        <v>0</v>
      </c>
      <c r="T286" s="135">
        <f t="shared" si="32"/>
        <v>0</v>
      </c>
      <c r="U286" s="135">
        <f t="shared" si="32"/>
        <v>4442863.2008888787</v>
      </c>
      <c r="V286" s="135">
        <f t="shared" si="32"/>
        <v>0</v>
      </c>
      <c r="W286" s="135">
        <f t="shared" si="32"/>
        <v>0</v>
      </c>
      <c r="X286" s="135">
        <f t="shared" si="32"/>
        <v>0</v>
      </c>
      <c r="Y286" s="135">
        <f t="shared" si="32"/>
        <v>0</v>
      </c>
      <c r="Z286" s="135">
        <f t="shared" si="32"/>
        <v>0</v>
      </c>
      <c r="AA286" s="135">
        <f t="shared" si="32"/>
        <v>0</v>
      </c>
      <c r="AB286" s="135">
        <f t="shared" si="32"/>
        <v>0</v>
      </c>
      <c r="AC286" s="135">
        <f t="shared" si="32"/>
        <v>0</v>
      </c>
      <c r="AD286" s="135">
        <f t="shared" si="32"/>
        <v>0</v>
      </c>
      <c r="AE286" s="151">
        <f t="shared" si="32"/>
        <v>4715248.0458539622</v>
      </c>
    </row>
    <row r="287" spans="1:31" s="195" customFormat="1" ht="53.1" customHeight="1" thickBot="1">
      <c r="A287" s="188" t="s">
        <v>932</v>
      </c>
      <c r="B287" s="188"/>
      <c r="C287" s="189"/>
      <c r="D287" s="189"/>
      <c r="E287" s="189"/>
      <c r="F287" s="188"/>
      <c r="G287" s="190"/>
      <c r="H287" s="190"/>
      <c r="I287" s="191"/>
      <c r="J287" s="192"/>
      <c r="K287" s="412">
        <f t="shared" ref="K287:AD287" si="33">SUM(K286,K256,K236,K205,K177,K108)</f>
        <v>14473581.795</v>
      </c>
      <c r="L287" s="193">
        <f t="shared" si="33"/>
        <v>29449428.100846879</v>
      </c>
      <c r="M287" s="193">
        <f t="shared" si="33"/>
        <v>32136444.770737506</v>
      </c>
      <c r="N287" s="193">
        <f t="shared" si="33"/>
        <v>12347335.119665252</v>
      </c>
      <c r="O287" s="193">
        <f t="shared" si="33"/>
        <v>130563046.01247029</v>
      </c>
      <c r="P287" s="193">
        <f t="shared" si="33"/>
        <v>15845133.103713993</v>
      </c>
      <c r="Q287" s="193">
        <f t="shared" si="33"/>
        <v>1455503.0620240569</v>
      </c>
      <c r="R287" s="193">
        <f t="shared" si="33"/>
        <v>3576076.258865457</v>
      </c>
      <c r="S287" s="193">
        <f t="shared" si="33"/>
        <v>318599.00931939244</v>
      </c>
      <c r="T287" s="193">
        <f t="shared" si="33"/>
        <v>2390805.9058116381</v>
      </c>
      <c r="U287" s="193">
        <f t="shared" si="33"/>
        <v>19475713.653042514</v>
      </c>
      <c r="V287" s="193">
        <f t="shared" si="33"/>
        <v>21027064.791776415</v>
      </c>
      <c r="W287" s="193">
        <f t="shared" si="33"/>
        <v>4173542.5162105015</v>
      </c>
      <c r="X287" s="193">
        <f t="shared" si="33"/>
        <v>19339239.790807873</v>
      </c>
      <c r="Y287" s="193">
        <f t="shared" si="33"/>
        <v>23793607.269467056</v>
      </c>
      <c r="Z287" s="193">
        <f t="shared" si="33"/>
        <v>12483304.39668151</v>
      </c>
      <c r="AA287" s="193">
        <f t="shared" si="33"/>
        <v>7692830.4296951797</v>
      </c>
      <c r="AB287" s="193">
        <f t="shared" si="33"/>
        <v>7245872.2487764759</v>
      </c>
      <c r="AC287" s="193">
        <f t="shared" si="33"/>
        <v>4947747.1572203087</v>
      </c>
      <c r="AD287" s="193">
        <f t="shared" si="33"/>
        <v>105738052.44729713</v>
      </c>
      <c r="AE287" s="194">
        <f>SUM(K287:AD287)</f>
        <v>468472927.8394295</v>
      </c>
    </row>
    <row r="288" spans="1:31" ht="18.75" thickTop="1">
      <c r="K288" s="421"/>
      <c r="L288" s="196"/>
      <c r="M288" s="196"/>
      <c r="N288" s="196"/>
      <c r="O288" s="196"/>
      <c r="P288" s="196"/>
      <c r="Q288" s="196"/>
      <c r="R288" s="196"/>
      <c r="S288" s="196"/>
      <c r="T288" s="196"/>
      <c r="U288" s="196"/>
      <c r="V288" s="196"/>
      <c r="W288" s="196"/>
      <c r="X288" s="196"/>
      <c r="Y288" s="196"/>
      <c r="Z288" s="196"/>
      <c r="AA288" s="196"/>
      <c r="AB288" s="196"/>
      <c r="AC288" s="196"/>
      <c r="AD288" s="197"/>
      <c r="AE288" s="198"/>
    </row>
    <row r="289" spans="4:31" ht="26.1" customHeight="1">
      <c r="D289" s="199"/>
      <c r="E289" s="199"/>
      <c r="F289" s="200"/>
      <c r="G289" s="201"/>
      <c r="H289" s="200"/>
      <c r="J289" s="202" t="s">
        <v>943</v>
      </c>
      <c r="K289" s="422">
        <f t="shared" ref="K289:AD289" si="34">+K108</f>
        <v>0</v>
      </c>
      <c r="L289" s="203">
        <f t="shared" si="34"/>
        <v>17137494.05509688</v>
      </c>
      <c r="M289" s="203">
        <f t="shared" si="34"/>
        <v>0</v>
      </c>
      <c r="N289" s="203">
        <f t="shared" si="34"/>
        <v>1526812.8007500002</v>
      </c>
      <c r="O289" s="203">
        <f t="shared" si="34"/>
        <v>116958334.74700339</v>
      </c>
      <c r="P289" s="203">
        <f t="shared" si="34"/>
        <v>0</v>
      </c>
      <c r="Q289" s="203">
        <f t="shared" si="34"/>
        <v>191864.80070239175</v>
      </c>
      <c r="R289" s="203">
        <f t="shared" si="34"/>
        <v>0</v>
      </c>
      <c r="S289" s="203">
        <f t="shared" si="34"/>
        <v>0</v>
      </c>
      <c r="T289" s="203">
        <f t="shared" si="34"/>
        <v>804713.83774992905</v>
      </c>
      <c r="U289" s="203">
        <f t="shared" si="34"/>
        <v>0</v>
      </c>
      <c r="V289" s="203">
        <f t="shared" si="34"/>
        <v>7509688.1013004435</v>
      </c>
      <c r="W289" s="203">
        <f t="shared" si="34"/>
        <v>0</v>
      </c>
      <c r="X289" s="203">
        <f t="shared" si="34"/>
        <v>16745627.154671941</v>
      </c>
      <c r="Y289" s="203">
        <f t="shared" si="34"/>
        <v>21612510.364635531</v>
      </c>
      <c r="Z289" s="203">
        <f t="shared" si="34"/>
        <v>0</v>
      </c>
      <c r="AA289" s="203">
        <f t="shared" si="34"/>
        <v>7277130.9859406725</v>
      </c>
      <c r="AB289" s="203">
        <f t="shared" si="34"/>
        <v>0</v>
      </c>
      <c r="AC289" s="203">
        <f t="shared" si="34"/>
        <v>0</v>
      </c>
      <c r="AD289" s="204">
        <f t="shared" si="34"/>
        <v>103702030.70485502</v>
      </c>
      <c r="AE289" s="205">
        <f t="shared" ref="AE289:AE295" si="35">SUM(K289:AD289)</f>
        <v>293466207.55270618</v>
      </c>
    </row>
    <row r="290" spans="4:31" ht="26.1" customHeight="1">
      <c r="D290" s="199"/>
      <c r="E290" s="199"/>
      <c r="F290" s="200"/>
      <c r="G290" s="201"/>
      <c r="H290" s="200"/>
      <c r="J290" s="202" t="s">
        <v>903</v>
      </c>
      <c r="K290" s="423">
        <f t="shared" ref="K290:AD290" si="36">+K177</f>
        <v>48903.75</v>
      </c>
      <c r="L290" s="206">
        <f t="shared" si="36"/>
        <v>151112.58749999999</v>
      </c>
      <c r="M290" s="206">
        <f t="shared" si="36"/>
        <v>27107597.754675005</v>
      </c>
      <c r="N290" s="206">
        <f t="shared" si="36"/>
        <v>1832175.3609</v>
      </c>
      <c r="O290" s="206">
        <f t="shared" si="36"/>
        <v>5567064.8340946492</v>
      </c>
      <c r="P290" s="206">
        <f t="shared" si="36"/>
        <v>15160477.857104564</v>
      </c>
      <c r="Q290" s="206">
        <f t="shared" si="36"/>
        <v>1022722.8072223143</v>
      </c>
      <c r="R290" s="206">
        <f t="shared" si="36"/>
        <v>644415.47192433756</v>
      </c>
      <c r="S290" s="206">
        <f t="shared" si="36"/>
        <v>309749.0368382982</v>
      </c>
      <c r="T290" s="206">
        <f t="shared" si="36"/>
        <v>63808.301588689428</v>
      </c>
      <c r="U290" s="206">
        <f t="shared" si="36"/>
        <v>110789.44250127592</v>
      </c>
      <c r="V290" s="206">
        <f t="shared" si="36"/>
        <v>377153.55129459768</v>
      </c>
      <c r="W290" s="206">
        <f t="shared" si="36"/>
        <v>89646.497961562083</v>
      </c>
      <c r="X290" s="206">
        <f t="shared" si="36"/>
        <v>1561502.5443824714</v>
      </c>
      <c r="Y290" s="206">
        <f t="shared" si="36"/>
        <v>2181096.9048315263</v>
      </c>
      <c r="Z290" s="206">
        <f t="shared" si="36"/>
        <v>8043534.5496638222</v>
      </c>
      <c r="AA290" s="206">
        <f t="shared" si="36"/>
        <v>168163.20540230861</v>
      </c>
      <c r="AB290" s="206">
        <f t="shared" si="36"/>
        <v>5415639.9755795496</v>
      </c>
      <c r="AC290" s="206">
        <f t="shared" si="36"/>
        <v>4840704.5504535232</v>
      </c>
      <c r="AD290" s="207">
        <f t="shared" si="36"/>
        <v>61252.158316549496</v>
      </c>
      <c r="AE290" s="208">
        <f t="shared" si="35"/>
        <v>74757511.142235041</v>
      </c>
    </row>
    <row r="291" spans="4:31" ht="26.1" customHeight="1">
      <c r="D291" s="199"/>
      <c r="E291" s="199"/>
      <c r="F291" s="200"/>
      <c r="G291" s="201"/>
      <c r="H291" s="200"/>
      <c r="J291" s="202" t="s">
        <v>905</v>
      </c>
      <c r="K291" s="424">
        <f t="shared" ref="K291:AD291" si="37">+K205</f>
        <v>864366.79499999993</v>
      </c>
      <c r="L291" s="209">
        <f t="shared" si="37"/>
        <v>186947.85825000002</v>
      </c>
      <c r="M291" s="209">
        <f t="shared" si="37"/>
        <v>62999.557312500008</v>
      </c>
      <c r="N291" s="209">
        <f t="shared" si="37"/>
        <v>5079706.1880952511</v>
      </c>
      <c r="O291" s="209">
        <f t="shared" si="37"/>
        <v>17298.789032497501</v>
      </c>
      <c r="P291" s="209">
        <f t="shared" si="37"/>
        <v>88311.261581210609</v>
      </c>
      <c r="Q291" s="209">
        <f t="shared" si="37"/>
        <v>240915.45409935105</v>
      </c>
      <c r="R291" s="209">
        <f t="shared" si="37"/>
        <v>10310.647550789401</v>
      </c>
      <c r="S291" s="209">
        <f t="shared" si="37"/>
        <v>8849.9724810942353</v>
      </c>
      <c r="T291" s="209">
        <f t="shared" si="37"/>
        <v>82039.244899743571</v>
      </c>
      <c r="U291" s="209">
        <f t="shared" si="37"/>
        <v>463099.86965533334</v>
      </c>
      <c r="V291" s="209">
        <f t="shared" si="37"/>
        <v>239637.56413025982</v>
      </c>
      <c r="W291" s="209">
        <f t="shared" si="37"/>
        <v>99607.219957291221</v>
      </c>
      <c r="X291" s="209">
        <f t="shared" si="37"/>
        <v>211346.59930538049</v>
      </c>
      <c r="Y291" s="209">
        <f t="shared" si="37"/>
        <v>0</v>
      </c>
      <c r="Z291" s="209">
        <f t="shared" si="37"/>
        <v>216642.09969757611</v>
      </c>
      <c r="AA291" s="209">
        <f t="shared" si="37"/>
        <v>247536.23835219827</v>
      </c>
      <c r="AB291" s="209">
        <f t="shared" si="37"/>
        <v>98151.257553147472</v>
      </c>
      <c r="AC291" s="209">
        <f t="shared" si="37"/>
        <v>107042.60676678554</v>
      </c>
      <c r="AD291" s="210">
        <f t="shared" si="37"/>
        <v>14700.517995971881</v>
      </c>
      <c r="AE291" s="211">
        <f t="shared" si="35"/>
        <v>8339509.7417163802</v>
      </c>
    </row>
    <row r="292" spans="4:31" ht="26.1" customHeight="1">
      <c r="D292" s="199"/>
      <c r="E292" s="199"/>
      <c r="F292" s="200"/>
      <c r="G292" s="201"/>
      <c r="H292" s="200"/>
      <c r="J292" s="202" t="s">
        <v>907</v>
      </c>
      <c r="K292" s="425">
        <f t="shared" ref="K292:AD292" si="38">+K236</f>
        <v>13546338.75</v>
      </c>
      <c r="L292" s="212">
        <f t="shared" si="38"/>
        <v>11973873.6</v>
      </c>
      <c r="M292" s="212">
        <f t="shared" si="38"/>
        <v>2964685.0500000003</v>
      </c>
      <c r="N292" s="212">
        <f t="shared" si="38"/>
        <v>2458168.6092074998</v>
      </c>
      <c r="O292" s="212">
        <f t="shared" si="38"/>
        <v>0</v>
      </c>
      <c r="P292" s="212">
        <f t="shared" si="38"/>
        <v>323959.14006313507</v>
      </c>
      <c r="Q292" s="212">
        <f t="shared" si="38"/>
        <v>0</v>
      </c>
      <c r="R292" s="212">
        <f t="shared" si="38"/>
        <v>2921350.1393903303</v>
      </c>
      <c r="S292" s="212">
        <f t="shared" si="38"/>
        <v>0</v>
      </c>
      <c r="T292" s="212">
        <f t="shared" si="38"/>
        <v>1440244.521573276</v>
      </c>
      <c r="U292" s="212">
        <f t="shared" si="38"/>
        <v>14458961.139997024</v>
      </c>
      <c r="V292" s="212">
        <f t="shared" si="38"/>
        <v>12900585.575051114</v>
      </c>
      <c r="W292" s="212">
        <f t="shared" si="38"/>
        <v>3984288.7982916483</v>
      </c>
      <c r="X292" s="212">
        <f t="shared" si="38"/>
        <v>820763.49244807952</v>
      </c>
      <c r="Y292" s="212">
        <f t="shared" si="38"/>
        <v>0</v>
      </c>
      <c r="Z292" s="212">
        <f t="shared" si="38"/>
        <v>4223127.7473201128</v>
      </c>
      <c r="AA292" s="212">
        <f t="shared" si="38"/>
        <v>0</v>
      </c>
      <c r="AB292" s="212">
        <f t="shared" si="38"/>
        <v>1732081.015643779</v>
      </c>
      <c r="AC292" s="212">
        <f t="shared" si="38"/>
        <v>0</v>
      </c>
      <c r="AD292" s="213">
        <f t="shared" si="38"/>
        <v>1960069.0661295839</v>
      </c>
      <c r="AE292" s="214">
        <f t="shared" si="35"/>
        <v>75708496.645115584</v>
      </c>
    </row>
    <row r="293" spans="4:31" ht="26.1" customHeight="1">
      <c r="D293" s="199"/>
      <c r="E293" s="199"/>
      <c r="F293" s="200"/>
      <c r="G293" s="201"/>
      <c r="H293" s="200"/>
      <c r="J293" s="202" t="s">
        <v>909</v>
      </c>
      <c r="K293" s="426">
        <f t="shared" ref="K293:AD293" si="39">+K256</f>
        <v>13972.499999999998</v>
      </c>
      <c r="L293" s="215">
        <f t="shared" si="39"/>
        <v>0</v>
      </c>
      <c r="M293" s="215">
        <f t="shared" si="39"/>
        <v>2001162.4087499999</v>
      </c>
      <c r="N293" s="215">
        <f t="shared" si="39"/>
        <v>1450472.1607125001</v>
      </c>
      <c r="O293" s="215">
        <f t="shared" si="39"/>
        <v>8020347.6423397493</v>
      </c>
      <c r="P293" s="215">
        <f t="shared" si="39"/>
        <v>0</v>
      </c>
      <c r="Q293" s="215">
        <f t="shared" si="39"/>
        <v>0</v>
      </c>
      <c r="R293" s="215">
        <f t="shared" si="39"/>
        <v>0</v>
      </c>
      <c r="S293" s="215">
        <f t="shared" si="39"/>
        <v>0</v>
      </c>
      <c r="T293" s="215">
        <f t="shared" si="39"/>
        <v>0</v>
      </c>
      <c r="U293" s="215">
        <f t="shared" si="39"/>
        <v>0</v>
      </c>
      <c r="V293" s="215">
        <f t="shared" si="39"/>
        <v>0</v>
      </c>
      <c r="W293" s="215">
        <f t="shared" si="39"/>
        <v>0</v>
      </c>
      <c r="X293" s="215">
        <f t="shared" si="39"/>
        <v>0</v>
      </c>
      <c r="Y293" s="215">
        <f t="shared" si="39"/>
        <v>0</v>
      </c>
      <c r="Z293" s="215">
        <f t="shared" si="39"/>
        <v>0</v>
      </c>
      <c r="AA293" s="215">
        <f t="shared" si="39"/>
        <v>0</v>
      </c>
      <c r="AB293" s="215">
        <f t="shared" si="39"/>
        <v>0</v>
      </c>
      <c r="AC293" s="215">
        <f t="shared" si="39"/>
        <v>0</v>
      </c>
      <c r="AD293" s="216">
        <f t="shared" si="39"/>
        <v>0</v>
      </c>
      <c r="AE293" s="217">
        <f t="shared" si="35"/>
        <v>11485954.71180225</v>
      </c>
    </row>
    <row r="294" spans="4:31" ht="24" customHeight="1">
      <c r="D294" s="199"/>
      <c r="E294" s="199"/>
      <c r="F294" s="200"/>
      <c r="G294" s="201"/>
      <c r="H294" s="200"/>
      <c r="J294" s="202" t="s">
        <v>930</v>
      </c>
      <c r="K294" s="427">
        <f t="shared" ref="K294:AD294" si="40">+K286</f>
        <v>0</v>
      </c>
      <c r="L294" s="218">
        <f t="shared" si="40"/>
        <v>0</v>
      </c>
      <c r="M294" s="218">
        <f t="shared" si="40"/>
        <v>0</v>
      </c>
      <c r="N294" s="218">
        <f t="shared" si="40"/>
        <v>0</v>
      </c>
      <c r="O294" s="218">
        <f t="shared" si="40"/>
        <v>0</v>
      </c>
      <c r="P294" s="218">
        <f t="shared" si="40"/>
        <v>272384.84496508393</v>
      </c>
      <c r="Q294" s="218">
        <f t="shared" si="40"/>
        <v>0</v>
      </c>
      <c r="R294" s="218">
        <f t="shared" si="40"/>
        <v>0</v>
      </c>
      <c r="S294" s="218">
        <f t="shared" si="40"/>
        <v>0</v>
      </c>
      <c r="T294" s="218">
        <f t="shared" si="40"/>
        <v>0</v>
      </c>
      <c r="U294" s="218">
        <f t="shared" si="40"/>
        <v>4442863.2008888787</v>
      </c>
      <c r="V294" s="218">
        <f t="shared" si="40"/>
        <v>0</v>
      </c>
      <c r="W294" s="218">
        <f t="shared" si="40"/>
        <v>0</v>
      </c>
      <c r="X294" s="218">
        <f t="shared" si="40"/>
        <v>0</v>
      </c>
      <c r="Y294" s="218">
        <f t="shared" si="40"/>
        <v>0</v>
      </c>
      <c r="Z294" s="218">
        <f t="shared" si="40"/>
        <v>0</v>
      </c>
      <c r="AA294" s="218">
        <f t="shared" si="40"/>
        <v>0</v>
      </c>
      <c r="AB294" s="218">
        <f t="shared" si="40"/>
        <v>0</v>
      </c>
      <c r="AC294" s="218">
        <f t="shared" si="40"/>
        <v>0</v>
      </c>
      <c r="AD294" s="219">
        <f t="shared" si="40"/>
        <v>0</v>
      </c>
      <c r="AE294" s="220">
        <f t="shared" si="35"/>
        <v>4715248.0458539622</v>
      </c>
    </row>
    <row r="295" spans="4:31" ht="26.1" customHeight="1">
      <c r="D295" s="199"/>
      <c r="E295" s="199"/>
      <c r="F295" s="200"/>
      <c r="G295" s="201"/>
      <c r="H295" s="200"/>
      <c r="J295" s="202" t="s">
        <v>954</v>
      </c>
      <c r="K295" s="428">
        <f>'F&amp;B Costs'!L305</f>
        <v>1401171.2</v>
      </c>
      <c r="L295" s="221">
        <f>'F&amp;B Costs'!N305</f>
        <v>654792.88400000008</v>
      </c>
      <c r="M295" s="221">
        <f>'F&amp;B Costs'!P305</f>
        <v>457982.9261279999</v>
      </c>
      <c r="N295" s="221">
        <f>'F&amp;B Costs'!R305</f>
        <v>757514.3633460002</v>
      </c>
      <c r="O295" s="221">
        <f>'F&amp;B Costs'!T305</f>
        <v>1103175.6756801768</v>
      </c>
      <c r="P295" s="221">
        <f>'F&amp;B Costs'!V305</f>
        <v>1260725.6799384356</v>
      </c>
      <c r="Q295" s="221">
        <f>'F&amp;B Costs'!X305</f>
        <v>2749326.7081590579</v>
      </c>
      <c r="R295" s="221">
        <f>'F&amp;B Costs'!Z305</f>
        <v>2473622.6959099961</v>
      </c>
      <c r="S295" s="221">
        <f>'F&amp;B Costs'!AB305</f>
        <v>1422091.3536406602</v>
      </c>
      <c r="T295" s="221">
        <f>'F&amp;B Costs'!AD305</f>
        <v>1592945.1145494208</v>
      </c>
      <c r="U295" s="221">
        <f>'F&amp;B Costs'!AF305</f>
        <v>736230.85220823635</v>
      </c>
      <c r="V295" s="221">
        <f>'F&amp;B Costs'!AH305</f>
        <v>1381837.8113503442</v>
      </c>
      <c r="W295" s="221">
        <f>'F&amp;B Costs'!AJ305</f>
        <v>2809230.3686774853</v>
      </c>
      <c r="X295" s="221">
        <f>'F&amp;B Costs'!AL305</f>
        <v>3027003.7387098558</v>
      </c>
      <c r="Y295" s="221">
        <f>'F&amp;B Costs'!AN305</f>
        <v>5480492.579744962</v>
      </c>
      <c r="Z295" s="221">
        <f>'F&amp;B Costs'!AP305</f>
        <v>2188437.614092852</v>
      </c>
      <c r="AA295" s="221">
        <f>'F&amp;B Costs'!AR305</f>
        <v>1389621.8449527675</v>
      </c>
      <c r="AB295" s="221">
        <f>'F&amp;B Costs'!AT305</f>
        <v>1545235.2071799675</v>
      </c>
      <c r="AC295" s="221">
        <f>'F&amp;B Costs'!AV305</f>
        <v>1722484.5722324329</v>
      </c>
      <c r="AD295" s="221">
        <f>'F&amp;B Costs'!AX305</f>
        <v>2251070.0856168792</v>
      </c>
      <c r="AE295" s="222">
        <f t="shared" si="35"/>
        <v>36404993.276117526</v>
      </c>
    </row>
    <row r="296" spans="4:31" ht="48.95" customHeight="1" thickBot="1">
      <c r="K296" s="429">
        <f t="shared" ref="K296:AE296" si="41">SUM(K289:K295)</f>
        <v>15874752.994999999</v>
      </c>
      <c r="L296" s="223">
        <f t="shared" si="41"/>
        <v>30104220.984846879</v>
      </c>
      <c r="M296" s="223">
        <f t="shared" si="41"/>
        <v>32594427.696865506</v>
      </c>
      <c r="N296" s="223">
        <f t="shared" si="41"/>
        <v>13104849.483011249</v>
      </c>
      <c r="O296" s="223">
        <f t="shared" si="41"/>
        <v>131666221.68815047</v>
      </c>
      <c r="P296" s="223">
        <f t="shared" si="41"/>
        <v>17105858.783652429</v>
      </c>
      <c r="Q296" s="223">
        <f t="shared" si="41"/>
        <v>4204829.7701831153</v>
      </c>
      <c r="R296" s="223">
        <f t="shared" si="41"/>
        <v>6049698.9547754526</v>
      </c>
      <c r="S296" s="223">
        <f t="shared" si="41"/>
        <v>1740690.3629600527</v>
      </c>
      <c r="T296" s="223">
        <f t="shared" si="41"/>
        <v>3983751.0203610589</v>
      </c>
      <c r="U296" s="223">
        <f t="shared" si="41"/>
        <v>20211944.505250752</v>
      </c>
      <c r="V296" s="223">
        <f t="shared" si="41"/>
        <v>22408902.603126761</v>
      </c>
      <c r="W296" s="223">
        <f t="shared" si="41"/>
        <v>6982772.8848879868</v>
      </c>
      <c r="X296" s="223">
        <f t="shared" si="41"/>
        <v>22366243.529517729</v>
      </c>
      <c r="Y296" s="223">
        <f t="shared" si="41"/>
        <v>29274099.849212017</v>
      </c>
      <c r="Z296" s="223">
        <f t="shared" si="41"/>
        <v>14671742.010774363</v>
      </c>
      <c r="AA296" s="223">
        <f t="shared" si="41"/>
        <v>9082452.2746479474</v>
      </c>
      <c r="AB296" s="223">
        <f t="shared" si="41"/>
        <v>8791107.4559564441</v>
      </c>
      <c r="AC296" s="223">
        <f t="shared" si="41"/>
        <v>6670231.7294527413</v>
      </c>
      <c r="AD296" s="224">
        <f t="shared" si="41"/>
        <v>107989122.53291401</v>
      </c>
      <c r="AE296" s="225">
        <f t="shared" si="41"/>
        <v>504877921.11554688</v>
      </c>
    </row>
    <row r="297" spans="4:31" ht="18.75" thickTop="1"/>
    <row r="299" spans="4:31" ht="26.1" customHeight="1"/>
  </sheetData>
  <dataValidations disablePrompts="1" count="2">
    <dataValidation type="list" allowBlank="1" showInputMessage="1" showErrorMessage="1" sqref="F206:F233 F109:F174 F273:F283 F178:F202 F6:F104" xr:uid="{3D6537EB-9D63-9048-B589-912656778D8D}">
      <formula1>"Low, Medium, High"</formula1>
    </dataValidation>
    <dataValidation type="list" allowBlank="1" showInputMessage="1" showErrorMessage="1" sqref="H206:H233 H109:H174 H257:H283 H178:H202 H6:H25 H27:H104" xr:uid="{069E7B6E-CDAA-1243-A7E5-E8C645A76377}">
      <formula1>"2024,2025,2026,2027,2028,2029,2030,2031,2032,2033,2034,2035,2036,2037,2038,2039,2040,2041,2042,2043"</formula1>
    </dataValidation>
  </dataValidations>
  <printOptions horizontalCentered="1"/>
  <pageMargins left="0.25" right="0.25" top="1" bottom="0.25" header="0.28000000000000003" footer="0.5"/>
  <pageSetup paperSize="3" scale="38" fitToHeight="3" orientation="landscape" horizontalDpi="1200" verticalDpi="1200"/>
  <headerFooter alignWithMargins="0"/>
  <ignoredErrors>
    <ignoredError sqref="K256:AD256 K177:AE177 K205:AE205 K236:AD236 K108:AD108" formula="1"/>
    <ignoredError sqref="AE256 AE236" formula="1" calculatedColumn="1"/>
    <ignoredError sqref="AE108 AE286" calculatedColumn="1"/>
    <ignoredError sqref="H257:H283 H284:H285" listDataValidation="1"/>
  </ignoredErrors>
  <legacyDrawing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84C5-8445-E24F-8251-A72F5B85B3EE}">
  <dimension ref="A2:CB294"/>
  <sheetViews>
    <sheetView topLeftCell="A154" workbookViewId="0">
      <pane xSplit="3" topLeftCell="D1" activePane="topRight" state="frozen"/>
      <selection pane="topRight" activeCell="H175" sqref="H175"/>
    </sheetView>
  </sheetViews>
  <sheetFormatPr defaultColWidth="11" defaultRowHeight="15"/>
  <cols>
    <col min="1" max="1" width="10.875" style="227"/>
    <col min="2" max="2" width="23" style="285" customWidth="1"/>
    <col min="3" max="3" width="50.875" style="496" customWidth="1"/>
    <col min="4" max="4" width="34.125" style="286" customWidth="1"/>
    <col min="5" max="6" width="24.875" style="230" customWidth="1"/>
    <col min="7" max="9" width="16.5" style="230" customWidth="1"/>
    <col min="10" max="10" width="14.875" style="287" bestFit="1" customWidth="1"/>
    <col min="11" max="11" width="15" style="233" customWidth="1"/>
    <col min="12" max="12" width="16.375" style="233" customWidth="1"/>
    <col min="13" max="13" width="18.625" style="233" customWidth="1"/>
    <col min="14" max="14" width="20.5" style="233" customWidth="1"/>
    <col min="15" max="16" width="29.375" style="233" customWidth="1"/>
    <col min="17" max="257" width="10.875" style="233"/>
    <col min="258" max="258" width="23" style="233" customWidth="1"/>
    <col min="259" max="259" width="50.875" style="233" customWidth="1"/>
    <col min="260" max="260" width="34.125" style="233" customWidth="1"/>
    <col min="261" max="262" width="24.875" style="233" customWidth="1"/>
    <col min="263" max="265" width="16.5" style="233" customWidth="1"/>
    <col min="266" max="266" width="14.875" style="233" bestFit="1" customWidth="1"/>
    <col min="267" max="267" width="15" style="233" customWidth="1"/>
    <col min="268" max="268" width="16.375" style="233" customWidth="1"/>
    <col min="269" max="269" width="18.625" style="233" customWidth="1"/>
    <col min="270" max="270" width="20.5" style="233" customWidth="1"/>
    <col min="271" max="272" width="29.375" style="233" customWidth="1"/>
    <col min="273" max="513" width="10.875" style="233"/>
    <col min="514" max="514" width="23" style="233" customWidth="1"/>
    <col min="515" max="515" width="50.875" style="233" customWidth="1"/>
    <col min="516" max="516" width="34.125" style="233" customWidth="1"/>
    <col min="517" max="518" width="24.875" style="233" customWidth="1"/>
    <col min="519" max="521" width="16.5" style="233" customWidth="1"/>
    <col min="522" max="522" width="14.875" style="233" bestFit="1" customWidth="1"/>
    <col min="523" max="523" width="15" style="233" customWidth="1"/>
    <col min="524" max="524" width="16.375" style="233" customWidth="1"/>
    <col min="525" max="525" width="18.625" style="233" customWidth="1"/>
    <col min="526" max="526" width="20.5" style="233" customWidth="1"/>
    <col min="527" max="528" width="29.375" style="233" customWidth="1"/>
    <col min="529" max="769" width="10.875" style="233"/>
    <col min="770" max="770" width="23" style="233" customWidth="1"/>
    <col min="771" max="771" width="50.875" style="233" customWidth="1"/>
    <col min="772" max="772" width="34.125" style="233" customWidth="1"/>
    <col min="773" max="774" width="24.875" style="233" customWidth="1"/>
    <col min="775" max="777" width="16.5" style="233" customWidth="1"/>
    <col min="778" max="778" width="14.875" style="233" bestFit="1" customWidth="1"/>
    <col min="779" max="779" width="15" style="233" customWidth="1"/>
    <col min="780" max="780" width="16.375" style="233" customWidth="1"/>
    <col min="781" max="781" width="18.625" style="233" customWidth="1"/>
    <col min="782" max="782" width="20.5" style="233" customWidth="1"/>
    <col min="783" max="784" width="29.375" style="233" customWidth="1"/>
    <col min="785" max="1025" width="10.875" style="233"/>
    <col min="1026" max="1026" width="23" style="233" customWidth="1"/>
    <col min="1027" max="1027" width="50.875" style="233" customWidth="1"/>
    <col min="1028" max="1028" width="34.125" style="233" customWidth="1"/>
    <col min="1029" max="1030" width="24.875" style="233" customWidth="1"/>
    <col min="1031" max="1033" width="16.5" style="233" customWidth="1"/>
    <col min="1034" max="1034" width="14.875" style="233" bestFit="1" customWidth="1"/>
    <col min="1035" max="1035" width="15" style="233" customWidth="1"/>
    <col min="1036" max="1036" width="16.375" style="233" customWidth="1"/>
    <col min="1037" max="1037" width="18.625" style="233" customWidth="1"/>
    <col min="1038" max="1038" width="20.5" style="233" customWidth="1"/>
    <col min="1039" max="1040" width="29.375" style="233" customWidth="1"/>
    <col min="1041" max="1281" width="10.875" style="233"/>
    <col min="1282" max="1282" width="23" style="233" customWidth="1"/>
    <col min="1283" max="1283" width="50.875" style="233" customWidth="1"/>
    <col min="1284" max="1284" width="34.125" style="233" customWidth="1"/>
    <col min="1285" max="1286" width="24.875" style="233" customWidth="1"/>
    <col min="1287" max="1289" width="16.5" style="233" customWidth="1"/>
    <col min="1290" max="1290" width="14.875" style="233" bestFit="1" customWidth="1"/>
    <col min="1291" max="1291" width="15" style="233" customWidth="1"/>
    <col min="1292" max="1292" width="16.375" style="233" customWidth="1"/>
    <col min="1293" max="1293" width="18.625" style="233" customWidth="1"/>
    <col min="1294" max="1294" width="20.5" style="233" customWidth="1"/>
    <col min="1295" max="1296" width="29.375" style="233" customWidth="1"/>
    <col min="1297" max="1537" width="10.875" style="233"/>
    <col min="1538" max="1538" width="23" style="233" customWidth="1"/>
    <col min="1539" max="1539" width="50.875" style="233" customWidth="1"/>
    <col min="1540" max="1540" width="34.125" style="233" customWidth="1"/>
    <col min="1541" max="1542" width="24.875" style="233" customWidth="1"/>
    <col min="1543" max="1545" width="16.5" style="233" customWidth="1"/>
    <col min="1546" max="1546" width="14.875" style="233" bestFit="1" customWidth="1"/>
    <col min="1547" max="1547" width="15" style="233" customWidth="1"/>
    <col min="1548" max="1548" width="16.375" style="233" customWidth="1"/>
    <col min="1549" max="1549" width="18.625" style="233" customWidth="1"/>
    <col min="1550" max="1550" width="20.5" style="233" customWidth="1"/>
    <col min="1551" max="1552" width="29.375" style="233" customWidth="1"/>
    <col min="1553" max="1793" width="10.875" style="233"/>
    <col min="1794" max="1794" width="23" style="233" customWidth="1"/>
    <col min="1795" max="1795" width="50.875" style="233" customWidth="1"/>
    <col min="1796" max="1796" width="34.125" style="233" customWidth="1"/>
    <col min="1797" max="1798" width="24.875" style="233" customWidth="1"/>
    <col min="1799" max="1801" width="16.5" style="233" customWidth="1"/>
    <col min="1802" max="1802" width="14.875" style="233" bestFit="1" customWidth="1"/>
    <col min="1803" max="1803" width="15" style="233" customWidth="1"/>
    <col min="1804" max="1804" width="16.375" style="233" customWidth="1"/>
    <col min="1805" max="1805" width="18.625" style="233" customWidth="1"/>
    <col min="1806" max="1806" width="20.5" style="233" customWidth="1"/>
    <col min="1807" max="1808" width="29.375" style="233" customWidth="1"/>
    <col min="1809" max="2049" width="10.875" style="233"/>
    <col min="2050" max="2050" width="23" style="233" customWidth="1"/>
    <col min="2051" max="2051" width="50.875" style="233" customWidth="1"/>
    <col min="2052" max="2052" width="34.125" style="233" customWidth="1"/>
    <col min="2053" max="2054" width="24.875" style="233" customWidth="1"/>
    <col min="2055" max="2057" width="16.5" style="233" customWidth="1"/>
    <col min="2058" max="2058" width="14.875" style="233" bestFit="1" customWidth="1"/>
    <col min="2059" max="2059" width="15" style="233" customWidth="1"/>
    <col min="2060" max="2060" width="16.375" style="233" customWidth="1"/>
    <col min="2061" max="2061" width="18.625" style="233" customWidth="1"/>
    <col min="2062" max="2062" width="20.5" style="233" customWidth="1"/>
    <col min="2063" max="2064" width="29.375" style="233" customWidth="1"/>
    <col min="2065" max="2305" width="10.875" style="233"/>
    <col min="2306" max="2306" width="23" style="233" customWidth="1"/>
    <col min="2307" max="2307" width="50.875" style="233" customWidth="1"/>
    <col min="2308" max="2308" width="34.125" style="233" customWidth="1"/>
    <col min="2309" max="2310" width="24.875" style="233" customWidth="1"/>
    <col min="2311" max="2313" width="16.5" style="233" customWidth="1"/>
    <col min="2314" max="2314" width="14.875" style="233" bestFit="1" customWidth="1"/>
    <col min="2315" max="2315" width="15" style="233" customWidth="1"/>
    <col min="2316" max="2316" width="16.375" style="233" customWidth="1"/>
    <col min="2317" max="2317" width="18.625" style="233" customWidth="1"/>
    <col min="2318" max="2318" width="20.5" style="233" customWidth="1"/>
    <col min="2319" max="2320" width="29.375" style="233" customWidth="1"/>
    <col min="2321" max="2561" width="10.875" style="233"/>
    <col min="2562" max="2562" width="23" style="233" customWidth="1"/>
    <col min="2563" max="2563" width="50.875" style="233" customWidth="1"/>
    <col min="2564" max="2564" width="34.125" style="233" customWidth="1"/>
    <col min="2565" max="2566" width="24.875" style="233" customWidth="1"/>
    <col min="2567" max="2569" width="16.5" style="233" customWidth="1"/>
    <col min="2570" max="2570" width="14.875" style="233" bestFit="1" customWidth="1"/>
    <col min="2571" max="2571" width="15" style="233" customWidth="1"/>
    <col min="2572" max="2572" width="16.375" style="233" customWidth="1"/>
    <col min="2573" max="2573" width="18.625" style="233" customWidth="1"/>
    <col min="2574" max="2574" width="20.5" style="233" customWidth="1"/>
    <col min="2575" max="2576" width="29.375" style="233" customWidth="1"/>
    <col min="2577" max="2817" width="10.875" style="233"/>
    <col min="2818" max="2818" width="23" style="233" customWidth="1"/>
    <col min="2819" max="2819" width="50.875" style="233" customWidth="1"/>
    <col min="2820" max="2820" width="34.125" style="233" customWidth="1"/>
    <col min="2821" max="2822" width="24.875" style="233" customWidth="1"/>
    <col min="2823" max="2825" width="16.5" style="233" customWidth="1"/>
    <col min="2826" max="2826" width="14.875" style="233" bestFit="1" customWidth="1"/>
    <col min="2827" max="2827" width="15" style="233" customWidth="1"/>
    <col min="2828" max="2828" width="16.375" style="233" customWidth="1"/>
    <col min="2829" max="2829" width="18.625" style="233" customWidth="1"/>
    <col min="2830" max="2830" width="20.5" style="233" customWidth="1"/>
    <col min="2831" max="2832" width="29.375" style="233" customWidth="1"/>
    <col min="2833" max="3073" width="10.875" style="233"/>
    <col min="3074" max="3074" width="23" style="233" customWidth="1"/>
    <col min="3075" max="3075" width="50.875" style="233" customWidth="1"/>
    <col min="3076" max="3076" width="34.125" style="233" customWidth="1"/>
    <col min="3077" max="3078" width="24.875" style="233" customWidth="1"/>
    <col min="3079" max="3081" width="16.5" style="233" customWidth="1"/>
    <col min="3082" max="3082" width="14.875" style="233" bestFit="1" customWidth="1"/>
    <col min="3083" max="3083" width="15" style="233" customWidth="1"/>
    <col min="3084" max="3084" width="16.375" style="233" customWidth="1"/>
    <col min="3085" max="3085" width="18.625" style="233" customWidth="1"/>
    <col min="3086" max="3086" width="20.5" style="233" customWidth="1"/>
    <col min="3087" max="3088" width="29.375" style="233" customWidth="1"/>
    <col min="3089" max="3329" width="10.875" style="233"/>
    <col min="3330" max="3330" width="23" style="233" customWidth="1"/>
    <col min="3331" max="3331" width="50.875" style="233" customWidth="1"/>
    <col min="3332" max="3332" width="34.125" style="233" customWidth="1"/>
    <col min="3333" max="3334" width="24.875" style="233" customWidth="1"/>
    <col min="3335" max="3337" width="16.5" style="233" customWidth="1"/>
    <col min="3338" max="3338" width="14.875" style="233" bestFit="1" customWidth="1"/>
    <col min="3339" max="3339" width="15" style="233" customWidth="1"/>
    <col min="3340" max="3340" width="16.375" style="233" customWidth="1"/>
    <col min="3341" max="3341" width="18.625" style="233" customWidth="1"/>
    <col min="3342" max="3342" width="20.5" style="233" customWidth="1"/>
    <col min="3343" max="3344" width="29.375" style="233" customWidth="1"/>
    <col min="3345" max="3585" width="10.875" style="233"/>
    <col min="3586" max="3586" width="23" style="233" customWidth="1"/>
    <col min="3587" max="3587" width="50.875" style="233" customWidth="1"/>
    <col min="3588" max="3588" width="34.125" style="233" customWidth="1"/>
    <col min="3589" max="3590" width="24.875" style="233" customWidth="1"/>
    <col min="3591" max="3593" width="16.5" style="233" customWidth="1"/>
    <col min="3594" max="3594" width="14.875" style="233" bestFit="1" customWidth="1"/>
    <col min="3595" max="3595" width="15" style="233" customWidth="1"/>
    <col min="3596" max="3596" width="16.375" style="233" customWidth="1"/>
    <col min="3597" max="3597" width="18.625" style="233" customWidth="1"/>
    <col min="3598" max="3598" width="20.5" style="233" customWidth="1"/>
    <col min="3599" max="3600" width="29.375" style="233" customWidth="1"/>
    <col min="3601" max="3841" width="10.875" style="233"/>
    <col min="3842" max="3842" width="23" style="233" customWidth="1"/>
    <col min="3843" max="3843" width="50.875" style="233" customWidth="1"/>
    <col min="3844" max="3844" width="34.125" style="233" customWidth="1"/>
    <col min="3845" max="3846" width="24.875" style="233" customWidth="1"/>
    <col min="3847" max="3849" width="16.5" style="233" customWidth="1"/>
    <col min="3850" max="3850" width="14.875" style="233" bestFit="1" customWidth="1"/>
    <col min="3851" max="3851" width="15" style="233" customWidth="1"/>
    <col min="3852" max="3852" width="16.375" style="233" customWidth="1"/>
    <col min="3853" max="3853" width="18.625" style="233" customWidth="1"/>
    <col min="3854" max="3854" width="20.5" style="233" customWidth="1"/>
    <col min="3855" max="3856" width="29.375" style="233" customWidth="1"/>
    <col min="3857" max="4097" width="10.875" style="233"/>
    <col min="4098" max="4098" width="23" style="233" customWidth="1"/>
    <col min="4099" max="4099" width="50.875" style="233" customWidth="1"/>
    <col min="4100" max="4100" width="34.125" style="233" customWidth="1"/>
    <col min="4101" max="4102" width="24.875" style="233" customWidth="1"/>
    <col min="4103" max="4105" width="16.5" style="233" customWidth="1"/>
    <col min="4106" max="4106" width="14.875" style="233" bestFit="1" customWidth="1"/>
    <col min="4107" max="4107" width="15" style="233" customWidth="1"/>
    <col min="4108" max="4108" width="16.375" style="233" customWidth="1"/>
    <col min="4109" max="4109" width="18.625" style="233" customWidth="1"/>
    <col min="4110" max="4110" width="20.5" style="233" customWidth="1"/>
    <col min="4111" max="4112" width="29.375" style="233" customWidth="1"/>
    <col min="4113" max="4353" width="10.875" style="233"/>
    <col min="4354" max="4354" width="23" style="233" customWidth="1"/>
    <col min="4355" max="4355" width="50.875" style="233" customWidth="1"/>
    <col min="4356" max="4356" width="34.125" style="233" customWidth="1"/>
    <col min="4357" max="4358" width="24.875" style="233" customWidth="1"/>
    <col min="4359" max="4361" width="16.5" style="233" customWidth="1"/>
    <col min="4362" max="4362" width="14.875" style="233" bestFit="1" customWidth="1"/>
    <col min="4363" max="4363" width="15" style="233" customWidth="1"/>
    <col min="4364" max="4364" width="16.375" style="233" customWidth="1"/>
    <col min="4365" max="4365" width="18.625" style="233" customWidth="1"/>
    <col min="4366" max="4366" width="20.5" style="233" customWidth="1"/>
    <col min="4367" max="4368" width="29.375" style="233" customWidth="1"/>
    <col min="4369" max="4609" width="10.875" style="233"/>
    <col min="4610" max="4610" width="23" style="233" customWidth="1"/>
    <col min="4611" max="4611" width="50.875" style="233" customWidth="1"/>
    <col min="4612" max="4612" width="34.125" style="233" customWidth="1"/>
    <col min="4613" max="4614" width="24.875" style="233" customWidth="1"/>
    <col min="4615" max="4617" width="16.5" style="233" customWidth="1"/>
    <col min="4618" max="4618" width="14.875" style="233" bestFit="1" customWidth="1"/>
    <col min="4619" max="4619" width="15" style="233" customWidth="1"/>
    <col min="4620" max="4620" width="16.375" style="233" customWidth="1"/>
    <col min="4621" max="4621" width="18.625" style="233" customWidth="1"/>
    <col min="4622" max="4622" width="20.5" style="233" customWidth="1"/>
    <col min="4623" max="4624" width="29.375" style="233" customWidth="1"/>
    <col min="4625" max="4865" width="10.875" style="233"/>
    <col min="4866" max="4866" width="23" style="233" customWidth="1"/>
    <col min="4867" max="4867" width="50.875" style="233" customWidth="1"/>
    <col min="4868" max="4868" width="34.125" style="233" customWidth="1"/>
    <col min="4869" max="4870" width="24.875" style="233" customWidth="1"/>
    <col min="4871" max="4873" width="16.5" style="233" customWidth="1"/>
    <col min="4874" max="4874" width="14.875" style="233" bestFit="1" customWidth="1"/>
    <col min="4875" max="4875" width="15" style="233" customWidth="1"/>
    <col min="4876" max="4876" width="16.375" style="233" customWidth="1"/>
    <col min="4877" max="4877" width="18.625" style="233" customWidth="1"/>
    <col min="4878" max="4878" width="20.5" style="233" customWidth="1"/>
    <col min="4879" max="4880" width="29.375" style="233" customWidth="1"/>
    <col min="4881" max="5121" width="10.875" style="233"/>
    <col min="5122" max="5122" width="23" style="233" customWidth="1"/>
    <col min="5123" max="5123" width="50.875" style="233" customWidth="1"/>
    <col min="5124" max="5124" width="34.125" style="233" customWidth="1"/>
    <col min="5125" max="5126" width="24.875" style="233" customWidth="1"/>
    <col min="5127" max="5129" width="16.5" style="233" customWidth="1"/>
    <col min="5130" max="5130" width="14.875" style="233" bestFit="1" customWidth="1"/>
    <col min="5131" max="5131" width="15" style="233" customWidth="1"/>
    <col min="5132" max="5132" width="16.375" style="233" customWidth="1"/>
    <col min="5133" max="5133" width="18.625" style="233" customWidth="1"/>
    <col min="5134" max="5134" width="20.5" style="233" customWidth="1"/>
    <col min="5135" max="5136" width="29.375" style="233" customWidth="1"/>
    <col min="5137" max="5377" width="10.875" style="233"/>
    <col min="5378" max="5378" width="23" style="233" customWidth="1"/>
    <col min="5379" max="5379" width="50.875" style="233" customWidth="1"/>
    <col min="5380" max="5380" width="34.125" style="233" customWidth="1"/>
    <col min="5381" max="5382" width="24.875" style="233" customWidth="1"/>
    <col min="5383" max="5385" width="16.5" style="233" customWidth="1"/>
    <col min="5386" max="5386" width="14.875" style="233" bestFit="1" customWidth="1"/>
    <col min="5387" max="5387" width="15" style="233" customWidth="1"/>
    <col min="5388" max="5388" width="16.375" style="233" customWidth="1"/>
    <col min="5389" max="5389" width="18.625" style="233" customWidth="1"/>
    <col min="5390" max="5390" width="20.5" style="233" customWidth="1"/>
    <col min="5391" max="5392" width="29.375" style="233" customWidth="1"/>
    <col min="5393" max="5633" width="10.875" style="233"/>
    <col min="5634" max="5634" width="23" style="233" customWidth="1"/>
    <col min="5635" max="5635" width="50.875" style="233" customWidth="1"/>
    <col min="5636" max="5636" width="34.125" style="233" customWidth="1"/>
    <col min="5637" max="5638" width="24.875" style="233" customWidth="1"/>
    <col min="5639" max="5641" width="16.5" style="233" customWidth="1"/>
    <col min="5642" max="5642" width="14.875" style="233" bestFit="1" customWidth="1"/>
    <col min="5643" max="5643" width="15" style="233" customWidth="1"/>
    <col min="5644" max="5644" width="16.375" style="233" customWidth="1"/>
    <col min="5645" max="5645" width="18.625" style="233" customWidth="1"/>
    <col min="5646" max="5646" width="20.5" style="233" customWidth="1"/>
    <col min="5647" max="5648" width="29.375" style="233" customWidth="1"/>
    <col min="5649" max="5889" width="10.875" style="233"/>
    <col min="5890" max="5890" width="23" style="233" customWidth="1"/>
    <col min="5891" max="5891" width="50.875" style="233" customWidth="1"/>
    <col min="5892" max="5892" width="34.125" style="233" customWidth="1"/>
    <col min="5893" max="5894" width="24.875" style="233" customWidth="1"/>
    <col min="5895" max="5897" width="16.5" style="233" customWidth="1"/>
    <col min="5898" max="5898" width="14.875" style="233" bestFit="1" customWidth="1"/>
    <col min="5899" max="5899" width="15" style="233" customWidth="1"/>
    <col min="5900" max="5900" width="16.375" style="233" customWidth="1"/>
    <col min="5901" max="5901" width="18.625" style="233" customWidth="1"/>
    <col min="5902" max="5902" width="20.5" style="233" customWidth="1"/>
    <col min="5903" max="5904" width="29.375" style="233" customWidth="1"/>
    <col min="5905" max="6145" width="10.875" style="233"/>
    <col min="6146" max="6146" width="23" style="233" customWidth="1"/>
    <col min="6147" max="6147" width="50.875" style="233" customWidth="1"/>
    <col min="6148" max="6148" width="34.125" style="233" customWidth="1"/>
    <col min="6149" max="6150" width="24.875" style="233" customWidth="1"/>
    <col min="6151" max="6153" width="16.5" style="233" customWidth="1"/>
    <col min="6154" max="6154" width="14.875" style="233" bestFit="1" customWidth="1"/>
    <col min="6155" max="6155" width="15" style="233" customWidth="1"/>
    <col min="6156" max="6156" width="16.375" style="233" customWidth="1"/>
    <col min="6157" max="6157" width="18.625" style="233" customWidth="1"/>
    <col min="6158" max="6158" width="20.5" style="233" customWidth="1"/>
    <col min="6159" max="6160" width="29.375" style="233" customWidth="1"/>
    <col min="6161" max="6401" width="10.875" style="233"/>
    <col min="6402" max="6402" width="23" style="233" customWidth="1"/>
    <col min="6403" max="6403" width="50.875" style="233" customWidth="1"/>
    <col min="6404" max="6404" width="34.125" style="233" customWidth="1"/>
    <col min="6405" max="6406" width="24.875" style="233" customWidth="1"/>
    <col min="6407" max="6409" width="16.5" style="233" customWidth="1"/>
    <col min="6410" max="6410" width="14.875" style="233" bestFit="1" customWidth="1"/>
    <col min="6411" max="6411" width="15" style="233" customWidth="1"/>
    <col min="6412" max="6412" width="16.375" style="233" customWidth="1"/>
    <col min="6413" max="6413" width="18.625" style="233" customWidth="1"/>
    <col min="6414" max="6414" width="20.5" style="233" customWidth="1"/>
    <col min="6415" max="6416" width="29.375" style="233" customWidth="1"/>
    <col min="6417" max="6657" width="10.875" style="233"/>
    <col min="6658" max="6658" width="23" style="233" customWidth="1"/>
    <col min="6659" max="6659" width="50.875" style="233" customWidth="1"/>
    <col min="6660" max="6660" width="34.125" style="233" customWidth="1"/>
    <col min="6661" max="6662" width="24.875" style="233" customWidth="1"/>
    <col min="6663" max="6665" width="16.5" style="233" customWidth="1"/>
    <col min="6666" max="6666" width="14.875" style="233" bestFit="1" customWidth="1"/>
    <col min="6667" max="6667" width="15" style="233" customWidth="1"/>
    <col min="6668" max="6668" width="16.375" style="233" customWidth="1"/>
    <col min="6669" max="6669" width="18.625" style="233" customWidth="1"/>
    <col min="6670" max="6670" width="20.5" style="233" customWidth="1"/>
    <col min="6671" max="6672" width="29.375" style="233" customWidth="1"/>
    <col min="6673" max="6913" width="10.875" style="233"/>
    <col min="6914" max="6914" width="23" style="233" customWidth="1"/>
    <col min="6915" max="6915" width="50.875" style="233" customWidth="1"/>
    <col min="6916" max="6916" width="34.125" style="233" customWidth="1"/>
    <col min="6917" max="6918" width="24.875" style="233" customWidth="1"/>
    <col min="6919" max="6921" width="16.5" style="233" customWidth="1"/>
    <col min="6922" max="6922" width="14.875" style="233" bestFit="1" customWidth="1"/>
    <col min="6923" max="6923" width="15" style="233" customWidth="1"/>
    <col min="6924" max="6924" width="16.375" style="233" customWidth="1"/>
    <col min="6925" max="6925" width="18.625" style="233" customWidth="1"/>
    <col min="6926" max="6926" width="20.5" style="233" customWidth="1"/>
    <col min="6927" max="6928" width="29.375" style="233" customWidth="1"/>
    <col min="6929" max="7169" width="10.875" style="233"/>
    <col min="7170" max="7170" width="23" style="233" customWidth="1"/>
    <col min="7171" max="7171" width="50.875" style="233" customWidth="1"/>
    <col min="7172" max="7172" width="34.125" style="233" customWidth="1"/>
    <col min="7173" max="7174" width="24.875" style="233" customWidth="1"/>
    <col min="7175" max="7177" width="16.5" style="233" customWidth="1"/>
    <col min="7178" max="7178" width="14.875" style="233" bestFit="1" customWidth="1"/>
    <col min="7179" max="7179" width="15" style="233" customWidth="1"/>
    <col min="7180" max="7180" width="16.375" style="233" customWidth="1"/>
    <col min="7181" max="7181" width="18.625" style="233" customWidth="1"/>
    <col min="7182" max="7182" width="20.5" style="233" customWidth="1"/>
    <col min="7183" max="7184" width="29.375" style="233" customWidth="1"/>
    <col min="7185" max="7425" width="10.875" style="233"/>
    <col min="7426" max="7426" width="23" style="233" customWidth="1"/>
    <col min="7427" max="7427" width="50.875" style="233" customWidth="1"/>
    <col min="7428" max="7428" width="34.125" style="233" customWidth="1"/>
    <col min="7429" max="7430" width="24.875" style="233" customWidth="1"/>
    <col min="7431" max="7433" width="16.5" style="233" customWidth="1"/>
    <col min="7434" max="7434" width="14.875" style="233" bestFit="1" customWidth="1"/>
    <col min="7435" max="7435" width="15" style="233" customWidth="1"/>
    <col min="7436" max="7436" width="16.375" style="233" customWidth="1"/>
    <col min="7437" max="7437" width="18.625" style="233" customWidth="1"/>
    <col min="7438" max="7438" width="20.5" style="233" customWidth="1"/>
    <col min="7439" max="7440" width="29.375" style="233" customWidth="1"/>
    <col min="7441" max="7681" width="10.875" style="233"/>
    <col min="7682" max="7682" width="23" style="233" customWidth="1"/>
    <col min="7683" max="7683" width="50.875" style="233" customWidth="1"/>
    <col min="7684" max="7684" width="34.125" style="233" customWidth="1"/>
    <col min="7685" max="7686" width="24.875" style="233" customWidth="1"/>
    <col min="7687" max="7689" width="16.5" style="233" customWidth="1"/>
    <col min="7690" max="7690" width="14.875" style="233" bestFit="1" customWidth="1"/>
    <col min="7691" max="7691" width="15" style="233" customWidth="1"/>
    <col min="7692" max="7692" width="16.375" style="233" customWidth="1"/>
    <col min="7693" max="7693" width="18.625" style="233" customWidth="1"/>
    <col min="7694" max="7694" width="20.5" style="233" customWidth="1"/>
    <col min="7695" max="7696" width="29.375" style="233" customWidth="1"/>
    <col min="7697" max="7937" width="10.875" style="233"/>
    <col min="7938" max="7938" width="23" style="233" customWidth="1"/>
    <col min="7939" max="7939" width="50.875" style="233" customWidth="1"/>
    <col min="7940" max="7940" width="34.125" style="233" customWidth="1"/>
    <col min="7941" max="7942" width="24.875" style="233" customWidth="1"/>
    <col min="7943" max="7945" width="16.5" style="233" customWidth="1"/>
    <col min="7946" max="7946" width="14.875" style="233" bestFit="1" customWidth="1"/>
    <col min="7947" max="7947" width="15" style="233" customWidth="1"/>
    <col min="7948" max="7948" width="16.375" style="233" customWidth="1"/>
    <col min="7949" max="7949" width="18.625" style="233" customWidth="1"/>
    <col min="7950" max="7950" width="20.5" style="233" customWidth="1"/>
    <col min="7951" max="7952" width="29.375" style="233" customWidth="1"/>
    <col min="7953" max="8193" width="10.875" style="233"/>
    <col min="8194" max="8194" width="23" style="233" customWidth="1"/>
    <col min="8195" max="8195" width="50.875" style="233" customWidth="1"/>
    <col min="8196" max="8196" width="34.125" style="233" customWidth="1"/>
    <col min="8197" max="8198" width="24.875" style="233" customWidth="1"/>
    <col min="8199" max="8201" width="16.5" style="233" customWidth="1"/>
    <col min="8202" max="8202" width="14.875" style="233" bestFit="1" customWidth="1"/>
    <col min="8203" max="8203" width="15" style="233" customWidth="1"/>
    <col min="8204" max="8204" width="16.375" style="233" customWidth="1"/>
    <col min="8205" max="8205" width="18.625" style="233" customWidth="1"/>
    <col min="8206" max="8206" width="20.5" style="233" customWidth="1"/>
    <col min="8207" max="8208" width="29.375" style="233" customWidth="1"/>
    <col min="8209" max="8449" width="10.875" style="233"/>
    <col min="8450" max="8450" width="23" style="233" customWidth="1"/>
    <col min="8451" max="8451" width="50.875" style="233" customWidth="1"/>
    <col min="8452" max="8452" width="34.125" style="233" customWidth="1"/>
    <col min="8453" max="8454" width="24.875" style="233" customWidth="1"/>
    <col min="8455" max="8457" width="16.5" style="233" customWidth="1"/>
    <col min="8458" max="8458" width="14.875" style="233" bestFit="1" customWidth="1"/>
    <col min="8459" max="8459" width="15" style="233" customWidth="1"/>
    <col min="8460" max="8460" width="16.375" style="233" customWidth="1"/>
    <col min="8461" max="8461" width="18.625" style="233" customWidth="1"/>
    <col min="8462" max="8462" width="20.5" style="233" customWidth="1"/>
    <col min="8463" max="8464" width="29.375" style="233" customWidth="1"/>
    <col min="8465" max="8705" width="10.875" style="233"/>
    <col min="8706" max="8706" width="23" style="233" customWidth="1"/>
    <col min="8707" max="8707" width="50.875" style="233" customWidth="1"/>
    <col min="8708" max="8708" width="34.125" style="233" customWidth="1"/>
    <col min="8709" max="8710" width="24.875" style="233" customWidth="1"/>
    <col min="8711" max="8713" width="16.5" style="233" customWidth="1"/>
    <col min="8714" max="8714" width="14.875" style="233" bestFit="1" customWidth="1"/>
    <col min="8715" max="8715" width="15" style="233" customWidth="1"/>
    <col min="8716" max="8716" width="16.375" style="233" customWidth="1"/>
    <col min="8717" max="8717" width="18.625" style="233" customWidth="1"/>
    <col min="8718" max="8718" width="20.5" style="233" customWidth="1"/>
    <col min="8719" max="8720" width="29.375" style="233" customWidth="1"/>
    <col min="8721" max="8961" width="10.875" style="233"/>
    <col min="8962" max="8962" width="23" style="233" customWidth="1"/>
    <col min="8963" max="8963" width="50.875" style="233" customWidth="1"/>
    <col min="8964" max="8964" width="34.125" style="233" customWidth="1"/>
    <col min="8965" max="8966" width="24.875" style="233" customWidth="1"/>
    <col min="8967" max="8969" width="16.5" style="233" customWidth="1"/>
    <col min="8970" max="8970" width="14.875" style="233" bestFit="1" customWidth="1"/>
    <col min="8971" max="8971" width="15" style="233" customWidth="1"/>
    <col min="8972" max="8972" width="16.375" style="233" customWidth="1"/>
    <col min="8973" max="8973" width="18.625" style="233" customWidth="1"/>
    <col min="8974" max="8974" width="20.5" style="233" customWidth="1"/>
    <col min="8975" max="8976" width="29.375" style="233" customWidth="1"/>
    <col min="8977" max="9217" width="10.875" style="233"/>
    <col min="9218" max="9218" width="23" style="233" customWidth="1"/>
    <col min="9219" max="9219" width="50.875" style="233" customWidth="1"/>
    <col min="9220" max="9220" width="34.125" style="233" customWidth="1"/>
    <col min="9221" max="9222" width="24.875" style="233" customWidth="1"/>
    <col min="9223" max="9225" width="16.5" style="233" customWidth="1"/>
    <col min="9226" max="9226" width="14.875" style="233" bestFit="1" customWidth="1"/>
    <col min="9227" max="9227" width="15" style="233" customWidth="1"/>
    <col min="9228" max="9228" width="16.375" style="233" customWidth="1"/>
    <col min="9229" max="9229" width="18.625" style="233" customWidth="1"/>
    <col min="9230" max="9230" width="20.5" style="233" customWidth="1"/>
    <col min="9231" max="9232" width="29.375" style="233" customWidth="1"/>
    <col min="9233" max="9473" width="10.875" style="233"/>
    <col min="9474" max="9474" width="23" style="233" customWidth="1"/>
    <col min="9475" max="9475" width="50.875" style="233" customWidth="1"/>
    <col min="9476" max="9476" width="34.125" style="233" customWidth="1"/>
    <col min="9477" max="9478" width="24.875" style="233" customWidth="1"/>
    <col min="9479" max="9481" width="16.5" style="233" customWidth="1"/>
    <col min="9482" max="9482" width="14.875" style="233" bestFit="1" customWidth="1"/>
    <col min="9483" max="9483" width="15" style="233" customWidth="1"/>
    <col min="9484" max="9484" width="16.375" style="233" customWidth="1"/>
    <col min="9485" max="9485" width="18.625" style="233" customWidth="1"/>
    <col min="9486" max="9486" width="20.5" style="233" customWidth="1"/>
    <col min="9487" max="9488" width="29.375" style="233" customWidth="1"/>
    <col min="9489" max="9729" width="10.875" style="233"/>
    <col min="9730" max="9730" width="23" style="233" customWidth="1"/>
    <col min="9731" max="9731" width="50.875" style="233" customWidth="1"/>
    <col min="9732" max="9732" width="34.125" style="233" customWidth="1"/>
    <col min="9733" max="9734" width="24.875" style="233" customWidth="1"/>
    <col min="9735" max="9737" width="16.5" style="233" customWidth="1"/>
    <col min="9738" max="9738" width="14.875" style="233" bestFit="1" customWidth="1"/>
    <col min="9739" max="9739" width="15" style="233" customWidth="1"/>
    <col min="9740" max="9740" width="16.375" style="233" customWidth="1"/>
    <col min="9741" max="9741" width="18.625" style="233" customWidth="1"/>
    <col min="9742" max="9742" width="20.5" style="233" customWidth="1"/>
    <col min="9743" max="9744" width="29.375" style="233" customWidth="1"/>
    <col min="9745" max="9985" width="10.875" style="233"/>
    <col min="9986" max="9986" width="23" style="233" customWidth="1"/>
    <col min="9987" max="9987" width="50.875" style="233" customWidth="1"/>
    <col min="9988" max="9988" width="34.125" style="233" customWidth="1"/>
    <col min="9989" max="9990" width="24.875" style="233" customWidth="1"/>
    <col min="9991" max="9993" width="16.5" style="233" customWidth="1"/>
    <col min="9994" max="9994" width="14.875" style="233" bestFit="1" customWidth="1"/>
    <col min="9995" max="9995" width="15" style="233" customWidth="1"/>
    <col min="9996" max="9996" width="16.375" style="233" customWidth="1"/>
    <col min="9997" max="9997" width="18.625" style="233" customWidth="1"/>
    <col min="9998" max="9998" width="20.5" style="233" customWidth="1"/>
    <col min="9999" max="10000" width="29.375" style="233" customWidth="1"/>
    <col min="10001" max="10241" width="10.875" style="233"/>
    <col min="10242" max="10242" width="23" style="233" customWidth="1"/>
    <col min="10243" max="10243" width="50.875" style="233" customWidth="1"/>
    <col min="10244" max="10244" width="34.125" style="233" customWidth="1"/>
    <col min="10245" max="10246" width="24.875" style="233" customWidth="1"/>
    <col min="10247" max="10249" width="16.5" style="233" customWidth="1"/>
    <col min="10250" max="10250" width="14.875" style="233" bestFit="1" customWidth="1"/>
    <col min="10251" max="10251" width="15" style="233" customWidth="1"/>
    <col min="10252" max="10252" width="16.375" style="233" customWidth="1"/>
    <col min="10253" max="10253" width="18.625" style="233" customWidth="1"/>
    <col min="10254" max="10254" width="20.5" style="233" customWidth="1"/>
    <col min="10255" max="10256" width="29.375" style="233" customWidth="1"/>
    <col min="10257" max="10497" width="10.875" style="233"/>
    <col min="10498" max="10498" width="23" style="233" customWidth="1"/>
    <col min="10499" max="10499" width="50.875" style="233" customWidth="1"/>
    <col min="10500" max="10500" width="34.125" style="233" customWidth="1"/>
    <col min="10501" max="10502" width="24.875" style="233" customWidth="1"/>
    <col min="10503" max="10505" width="16.5" style="233" customWidth="1"/>
    <col min="10506" max="10506" width="14.875" style="233" bestFit="1" customWidth="1"/>
    <col min="10507" max="10507" width="15" style="233" customWidth="1"/>
    <col min="10508" max="10508" width="16.375" style="233" customWidth="1"/>
    <col min="10509" max="10509" width="18.625" style="233" customWidth="1"/>
    <col min="10510" max="10510" width="20.5" style="233" customWidth="1"/>
    <col min="10511" max="10512" width="29.375" style="233" customWidth="1"/>
    <col min="10513" max="10753" width="10.875" style="233"/>
    <col min="10754" max="10754" width="23" style="233" customWidth="1"/>
    <col min="10755" max="10755" width="50.875" style="233" customWidth="1"/>
    <col min="10756" max="10756" width="34.125" style="233" customWidth="1"/>
    <col min="10757" max="10758" width="24.875" style="233" customWidth="1"/>
    <col min="10759" max="10761" width="16.5" style="233" customWidth="1"/>
    <col min="10762" max="10762" width="14.875" style="233" bestFit="1" customWidth="1"/>
    <col min="10763" max="10763" width="15" style="233" customWidth="1"/>
    <col min="10764" max="10764" width="16.375" style="233" customWidth="1"/>
    <col min="10765" max="10765" width="18.625" style="233" customWidth="1"/>
    <col min="10766" max="10766" width="20.5" style="233" customWidth="1"/>
    <col min="10767" max="10768" width="29.375" style="233" customWidth="1"/>
    <col min="10769" max="11009" width="10.875" style="233"/>
    <col min="11010" max="11010" width="23" style="233" customWidth="1"/>
    <col min="11011" max="11011" width="50.875" style="233" customWidth="1"/>
    <col min="11012" max="11012" width="34.125" style="233" customWidth="1"/>
    <col min="11013" max="11014" width="24.875" style="233" customWidth="1"/>
    <col min="11015" max="11017" width="16.5" style="233" customWidth="1"/>
    <col min="11018" max="11018" width="14.875" style="233" bestFit="1" customWidth="1"/>
    <col min="11019" max="11019" width="15" style="233" customWidth="1"/>
    <col min="11020" max="11020" width="16.375" style="233" customWidth="1"/>
    <col min="11021" max="11021" width="18.625" style="233" customWidth="1"/>
    <col min="11022" max="11022" width="20.5" style="233" customWidth="1"/>
    <col min="11023" max="11024" width="29.375" style="233" customWidth="1"/>
    <col min="11025" max="11265" width="10.875" style="233"/>
    <col min="11266" max="11266" width="23" style="233" customWidth="1"/>
    <col min="11267" max="11267" width="50.875" style="233" customWidth="1"/>
    <col min="11268" max="11268" width="34.125" style="233" customWidth="1"/>
    <col min="11269" max="11270" width="24.875" style="233" customWidth="1"/>
    <col min="11271" max="11273" width="16.5" style="233" customWidth="1"/>
    <col min="11274" max="11274" width="14.875" style="233" bestFit="1" customWidth="1"/>
    <col min="11275" max="11275" width="15" style="233" customWidth="1"/>
    <col min="11276" max="11276" width="16.375" style="233" customWidth="1"/>
    <col min="11277" max="11277" width="18.625" style="233" customWidth="1"/>
    <col min="11278" max="11278" width="20.5" style="233" customWidth="1"/>
    <col min="11279" max="11280" width="29.375" style="233" customWidth="1"/>
    <col min="11281" max="11521" width="10.875" style="233"/>
    <col min="11522" max="11522" width="23" style="233" customWidth="1"/>
    <col min="11523" max="11523" width="50.875" style="233" customWidth="1"/>
    <col min="11524" max="11524" width="34.125" style="233" customWidth="1"/>
    <col min="11525" max="11526" width="24.875" style="233" customWidth="1"/>
    <col min="11527" max="11529" width="16.5" style="233" customWidth="1"/>
    <col min="11530" max="11530" width="14.875" style="233" bestFit="1" customWidth="1"/>
    <col min="11531" max="11531" width="15" style="233" customWidth="1"/>
    <col min="11532" max="11532" width="16.375" style="233" customWidth="1"/>
    <col min="11533" max="11533" width="18.625" style="233" customWidth="1"/>
    <col min="11534" max="11534" width="20.5" style="233" customWidth="1"/>
    <col min="11535" max="11536" width="29.375" style="233" customWidth="1"/>
    <col min="11537" max="11777" width="10.875" style="233"/>
    <col min="11778" max="11778" width="23" style="233" customWidth="1"/>
    <col min="11779" max="11779" width="50.875" style="233" customWidth="1"/>
    <col min="11780" max="11780" width="34.125" style="233" customWidth="1"/>
    <col min="11781" max="11782" width="24.875" style="233" customWidth="1"/>
    <col min="11783" max="11785" width="16.5" style="233" customWidth="1"/>
    <col min="11786" max="11786" width="14.875" style="233" bestFit="1" customWidth="1"/>
    <col min="11787" max="11787" width="15" style="233" customWidth="1"/>
    <col min="11788" max="11788" width="16.375" style="233" customWidth="1"/>
    <col min="11789" max="11789" width="18.625" style="233" customWidth="1"/>
    <col min="11790" max="11790" width="20.5" style="233" customWidth="1"/>
    <col min="11791" max="11792" width="29.375" style="233" customWidth="1"/>
    <col min="11793" max="12033" width="10.875" style="233"/>
    <col min="12034" max="12034" width="23" style="233" customWidth="1"/>
    <col min="12035" max="12035" width="50.875" style="233" customWidth="1"/>
    <col min="12036" max="12036" width="34.125" style="233" customWidth="1"/>
    <col min="12037" max="12038" width="24.875" style="233" customWidth="1"/>
    <col min="12039" max="12041" width="16.5" style="233" customWidth="1"/>
    <col min="12042" max="12042" width="14.875" style="233" bestFit="1" customWidth="1"/>
    <col min="12043" max="12043" width="15" style="233" customWidth="1"/>
    <col min="12044" max="12044" width="16.375" style="233" customWidth="1"/>
    <col min="12045" max="12045" width="18.625" style="233" customWidth="1"/>
    <col min="12046" max="12046" width="20.5" style="233" customWidth="1"/>
    <col min="12047" max="12048" width="29.375" style="233" customWidth="1"/>
    <col min="12049" max="12289" width="10.875" style="233"/>
    <col min="12290" max="12290" width="23" style="233" customWidth="1"/>
    <col min="12291" max="12291" width="50.875" style="233" customWidth="1"/>
    <col min="12292" max="12292" width="34.125" style="233" customWidth="1"/>
    <col min="12293" max="12294" width="24.875" style="233" customWidth="1"/>
    <col min="12295" max="12297" width="16.5" style="233" customWidth="1"/>
    <col min="12298" max="12298" width="14.875" style="233" bestFit="1" customWidth="1"/>
    <col min="12299" max="12299" width="15" style="233" customWidth="1"/>
    <col min="12300" max="12300" width="16.375" style="233" customWidth="1"/>
    <col min="12301" max="12301" width="18.625" style="233" customWidth="1"/>
    <col min="12302" max="12302" width="20.5" style="233" customWidth="1"/>
    <col min="12303" max="12304" width="29.375" style="233" customWidth="1"/>
    <col min="12305" max="12545" width="10.875" style="233"/>
    <col min="12546" max="12546" width="23" style="233" customWidth="1"/>
    <col min="12547" max="12547" width="50.875" style="233" customWidth="1"/>
    <col min="12548" max="12548" width="34.125" style="233" customWidth="1"/>
    <col min="12549" max="12550" width="24.875" style="233" customWidth="1"/>
    <col min="12551" max="12553" width="16.5" style="233" customWidth="1"/>
    <col min="12554" max="12554" width="14.875" style="233" bestFit="1" customWidth="1"/>
    <col min="12555" max="12555" width="15" style="233" customWidth="1"/>
    <col min="12556" max="12556" width="16.375" style="233" customWidth="1"/>
    <col min="12557" max="12557" width="18.625" style="233" customWidth="1"/>
    <col min="12558" max="12558" width="20.5" style="233" customWidth="1"/>
    <col min="12559" max="12560" width="29.375" style="233" customWidth="1"/>
    <col min="12561" max="12801" width="10.875" style="233"/>
    <col min="12802" max="12802" width="23" style="233" customWidth="1"/>
    <col min="12803" max="12803" width="50.875" style="233" customWidth="1"/>
    <col min="12804" max="12804" width="34.125" style="233" customWidth="1"/>
    <col min="12805" max="12806" width="24.875" style="233" customWidth="1"/>
    <col min="12807" max="12809" width="16.5" style="233" customWidth="1"/>
    <col min="12810" max="12810" width="14.875" style="233" bestFit="1" customWidth="1"/>
    <col min="12811" max="12811" width="15" style="233" customWidth="1"/>
    <col min="12812" max="12812" width="16.375" style="233" customWidth="1"/>
    <col min="12813" max="12813" width="18.625" style="233" customWidth="1"/>
    <col min="12814" max="12814" width="20.5" style="233" customWidth="1"/>
    <col min="12815" max="12816" width="29.375" style="233" customWidth="1"/>
    <col min="12817" max="13057" width="10.875" style="233"/>
    <col min="13058" max="13058" width="23" style="233" customWidth="1"/>
    <col min="13059" max="13059" width="50.875" style="233" customWidth="1"/>
    <col min="13060" max="13060" width="34.125" style="233" customWidth="1"/>
    <col min="13061" max="13062" width="24.875" style="233" customWidth="1"/>
    <col min="13063" max="13065" width="16.5" style="233" customWidth="1"/>
    <col min="13066" max="13066" width="14.875" style="233" bestFit="1" customWidth="1"/>
    <col min="13067" max="13067" width="15" style="233" customWidth="1"/>
    <col min="13068" max="13068" width="16.375" style="233" customWidth="1"/>
    <col min="13069" max="13069" width="18.625" style="233" customWidth="1"/>
    <col min="13070" max="13070" width="20.5" style="233" customWidth="1"/>
    <col min="13071" max="13072" width="29.375" style="233" customWidth="1"/>
    <col min="13073" max="13313" width="10.875" style="233"/>
    <col min="13314" max="13314" width="23" style="233" customWidth="1"/>
    <col min="13315" max="13315" width="50.875" style="233" customWidth="1"/>
    <col min="13316" max="13316" width="34.125" style="233" customWidth="1"/>
    <col min="13317" max="13318" width="24.875" style="233" customWidth="1"/>
    <col min="13319" max="13321" width="16.5" style="233" customWidth="1"/>
    <col min="13322" max="13322" width="14.875" style="233" bestFit="1" customWidth="1"/>
    <col min="13323" max="13323" width="15" style="233" customWidth="1"/>
    <col min="13324" max="13324" width="16.375" style="233" customWidth="1"/>
    <col min="13325" max="13325" width="18.625" style="233" customWidth="1"/>
    <col min="13326" max="13326" width="20.5" style="233" customWidth="1"/>
    <col min="13327" max="13328" width="29.375" style="233" customWidth="1"/>
    <col min="13329" max="13569" width="10.875" style="233"/>
    <col min="13570" max="13570" width="23" style="233" customWidth="1"/>
    <col min="13571" max="13571" width="50.875" style="233" customWidth="1"/>
    <col min="13572" max="13572" width="34.125" style="233" customWidth="1"/>
    <col min="13573" max="13574" width="24.875" style="233" customWidth="1"/>
    <col min="13575" max="13577" width="16.5" style="233" customWidth="1"/>
    <col min="13578" max="13578" width="14.875" style="233" bestFit="1" customWidth="1"/>
    <col min="13579" max="13579" width="15" style="233" customWidth="1"/>
    <col min="13580" max="13580" width="16.375" style="233" customWidth="1"/>
    <col min="13581" max="13581" width="18.625" style="233" customWidth="1"/>
    <col min="13582" max="13582" width="20.5" style="233" customWidth="1"/>
    <col min="13583" max="13584" width="29.375" style="233" customWidth="1"/>
    <col min="13585" max="13825" width="10.875" style="233"/>
    <col min="13826" max="13826" width="23" style="233" customWidth="1"/>
    <col min="13827" max="13827" width="50.875" style="233" customWidth="1"/>
    <col min="13828" max="13828" width="34.125" style="233" customWidth="1"/>
    <col min="13829" max="13830" width="24.875" style="233" customWidth="1"/>
    <col min="13831" max="13833" width="16.5" style="233" customWidth="1"/>
    <col min="13834" max="13834" width="14.875" style="233" bestFit="1" customWidth="1"/>
    <col min="13835" max="13835" width="15" style="233" customWidth="1"/>
    <col min="13836" max="13836" width="16.375" style="233" customWidth="1"/>
    <col min="13837" max="13837" width="18.625" style="233" customWidth="1"/>
    <col min="13838" max="13838" width="20.5" style="233" customWidth="1"/>
    <col min="13839" max="13840" width="29.375" style="233" customWidth="1"/>
    <col min="13841" max="14081" width="10.875" style="233"/>
    <col min="14082" max="14082" width="23" style="233" customWidth="1"/>
    <col min="14083" max="14083" width="50.875" style="233" customWidth="1"/>
    <col min="14084" max="14084" width="34.125" style="233" customWidth="1"/>
    <col min="14085" max="14086" width="24.875" style="233" customWidth="1"/>
    <col min="14087" max="14089" width="16.5" style="233" customWidth="1"/>
    <col min="14090" max="14090" width="14.875" style="233" bestFit="1" customWidth="1"/>
    <col min="14091" max="14091" width="15" style="233" customWidth="1"/>
    <col min="14092" max="14092" width="16.375" style="233" customWidth="1"/>
    <col min="14093" max="14093" width="18.625" style="233" customWidth="1"/>
    <col min="14094" max="14094" width="20.5" style="233" customWidth="1"/>
    <col min="14095" max="14096" width="29.375" style="233" customWidth="1"/>
    <col min="14097" max="14337" width="10.875" style="233"/>
    <col min="14338" max="14338" width="23" style="233" customWidth="1"/>
    <col min="14339" max="14339" width="50.875" style="233" customWidth="1"/>
    <col min="14340" max="14340" width="34.125" style="233" customWidth="1"/>
    <col min="14341" max="14342" width="24.875" style="233" customWidth="1"/>
    <col min="14343" max="14345" width="16.5" style="233" customWidth="1"/>
    <col min="14346" max="14346" width="14.875" style="233" bestFit="1" customWidth="1"/>
    <col min="14347" max="14347" width="15" style="233" customWidth="1"/>
    <col min="14348" max="14348" width="16.375" style="233" customWidth="1"/>
    <col min="14349" max="14349" width="18.625" style="233" customWidth="1"/>
    <col min="14350" max="14350" width="20.5" style="233" customWidth="1"/>
    <col min="14351" max="14352" width="29.375" style="233" customWidth="1"/>
    <col min="14353" max="14593" width="10.875" style="233"/>
    <col min="14594" max="14594" width="23" style="233" customWidth="1"/>
    <col min="14595" max="14595" width="50.875" style="233" customWidth="1"/>
    <col min="14596" max="14596" width="34.125" style="233" customWidth="1"/>
    <col min="14597" max="14598" width="24.875" style="233" customWidth="1"/>
    <col min="14599" max="14601" width="16.5" style="233" customWidth="1"/>
    <col min="14602" max="14602" width="14.875" style="233" bestFit="1" customWidth="1"/>
    <col min="14603" max="14603" width="15" style="233" customWidth="1"/>
    <col min="14604" max="14604" width="16.375" style="233" customWidth="1"/>
    <col min="14605" max="14605" width="18.625" style="233" customWidth="1"/>
    <col min="14606" max="14606" width="20.5" style="233" customWidth="1"/>
    <col min="14607" max="14608" width="29.375" style="233" customWidth="1"/>
    <col min="14609" max="14849" width="10.875" style="233"/>
    <col min="14850" max="14850" width="23" style="233" customWidth="1"/>
    <col min="14851" max="14851" width="50.875" style="233" customWidth="1"/>
    <col min="14852" max="14852" width="34.125" style="233" customWidth="1"/>
    <col min="14853" max="14854" width="24.875" style="233" customWidth="1"/>
    <col min="14855" max="14857" width="16.5" style="233" customWidth="1"/>
    <col min="14858" max="14858" width="14.875" style="233" bestFit="1" customWidth="1"/>
    <col min="14859" max="14859" width="15" style="233" customWidth="1"/>
    <col min="14860" max="14860" width="16.375" style="233" customWidth="1"/>
    <col min="14861" max="14861" width="18.625" style="233" customWidth="1"/>
    <col min="14862" max="14862" width="20.5" style="233" customWidth="1"/>
    <col min="14863" max="14864" width="29.375" style="233" customWidth="1"/>
    <col min="14865" max="15105" width="10.875" style="233"/>
    <col min="15106" max="15106" width="23" style="233" customWidth="1"/>
    <col min="15107" max="15107" width="50.875" style="233" customWidth="1"/>
    <col min="15108" max="15108" width="34.125" style="233" customWidth="1"/>
    <col min="15109" max="15110" width="24.875" style="233" customWidth="1"/>
    <col min="15111" max="15113" width="16.5" style="233" customWidth="1"/>
    <col min="15114" max="15114" width="14.875" style="233" bestFit="1" customWidth="1"/>
    <col min="15115" max="15115" width="15" style="233" customWidth="1"/>
    <col min="15116" max="15116" width="16.375" style="233" customWidth="1"/>
    <col min="15117" max="15117" width="18.625" style="233" customWidth="1"/>
    <col min="15118" max="15118" width="20.5" style="233" customWidth="1"/>
    <col min="15119" max="15120" width="29.375" style="233" customWidth="1"/>
    <col min="15121" max="15361" width="10.875" style="233"/>
    <col min="15362" max="15362" width="23" style="233" customWidth="1"/>
    <col min="15363" max="15363" width="50.875" style="233" customWidth="1"/>
    <col min="15364" max="15364" width="34.125" style="233" customWidth="1"/>
    <col min="15365" max="15366" width="24.875" style="233" customWidth="1"/>
    <col min="15367" max="15369" width="16.5" style="233" customWidth="1"/>
    <col min="15370" max="15370" width="14.875" style="233" bestFit="1" customWidth="1"/>
    <col min="15371" max="15371" width="15" style="233" customWidth="1"/>
    <col min="15372" max="15372" width="16.375" style="233" customWidth="1"/>
    <col min="15373" max="15373" width="18.625" style="233" customWidth="1"/>
    <col min="15374" max="15374" width="20.5" style="233" customWidth="1"/>
    <col min="15375" max="15376" width="29.375" style="233" customWidth="1"/>
    <col min="15377" max="15617" width="10.875" style="233"/>
    <col min="15618" max="15618" width="23" style="233" customWidth="1"/>
    <col min="15619" max="15619" width="50.875" style="233" customWidth="1"/>
    <col min="15620" max="15620" width="34.125" style="233" customWidth="1"/>
    <col min="15621" max="15622" width="24.875" style="233" customWidth="1"/>
    <col min="15623" max="15625" width="16.5" style="233" customWidth="1"/>
    <col min="15626" max="15626" width="14.875" style="233" bestFit="1" customWidth="1"/>
    <col min="15627" max="15627" width="15" style="233" customWidth="1"/>
    <col min="15628" max="15628" width="16.375" style="233" customWidth="1"/>
    <col min="15629" max="15629" width="18.625" style="233" customWidth="1"/>
    <col min="15630" max="15630" width="20.5" style="233" customWidth="1"/>
    <col min="15631" max="15632" width="29.375" style="233" customWidth="1"/>
    <col min="15633" max="15873" width="10.875" style="233"/>
    <col min="15874" max="15874" width="23" style="233" customWidth="1"/>
    <col min="15875" max="15875" width="50.875" style="233" customWidth="1"/>
    <col min="15876" max="15876" width="34.125" style="233" customWidth="1"/>
    <col min="15877" max="15878" width="24.875" style="233" customWidth="1"/>
    <col min="15879" max="15881" width="16.5" style="233" customWidth="1"/>
    <col min="15882" max="15882" width="14.875" style="233" bestFit="1" customWidth="1"/>
    <col min="15883" max="15883" width="15" style="233" customWidth="1"/>
    <col min="15884" max="15884" width="16.375" style="233" customWidth="1"/>
    <col min="15885" max="15885" width="18.625" style="233" customWidth="1"/>
    <col min="15886" max="15886" width="20.5" style="233" customWidth="1"/>
    <col min="15887" max="15888" width="29.375" style="233" customWidth="1"/>
    <col min="15889" max="16129" width="10.875" style="233"/>
    <col min="16130" max="16130" width="23" style="233" customWidth="1"/>
    <col min="16131" max="16131" width="50.875" style="233" customWidth="1"/>
    <col min="16132" max="16132" width="34.125" style="233" customWidth="1"/>
    <col min="16133" max="16134" width="24.875" style="233" customWidth="1"/>
    <col min="16135" max="16137" width="16.5" style="233" customWidth="1"/>
    <col min="16138" max="16138" width="14.875" style="233" bestFit="1" customWidth="1"/>
    <col min="16139" max="16139" width="15" style="233" customWidth="1"/>
    <col min="16140" max="16140" width="16.375" style="233" customWidth="1"/>
    <col min="16141" max="16141" width="18.625" style="233" customWidth="1"/>
    <col min="16142" max="16142" width="20.5" style="233" customWidth="1"/>
    <col min="16143" max="16144" width="29.375" style="233" customWidth="1"/>
    <col min="16145" max="16384" width="10.875" style="233"/>
  </cols>
  <sheetData>
    <row r="2" spans="2:80" ht="30">
      <c r="B2" s="226"/>
      <c r="C2" s="495"/>
      <c r="D2" s="228"/>
      <c r="E2" s="227"/>
      <c r="F2" s="227"/>
      <c r="G2" s="229" t="s">
        <v>933</v>
      </c>
      <c r="H2" s="229" t="s">
        <v>933</v>
      </c>
      <c r="J2" s="498" t="s">
        <v>934</v>
      </c>
      <c r="K2" s="499"/>
      <c r="L2" s="500" t="s">
        <v>935</v>
      </c>
      <c r="M2" s="501"/>
      <c r="N2" s="231" t="s">
        <v>148</v>
      </c>
      <c r="O2" s="232"/>
    </row>
    <row r="3" spans="2:80" ht="63">
      <c r="B3" s="234" t="s">
        <v>144</v>
      </c>
      <c r="C3" s="235" t="s">
        <v>697</v>
      </c>
      <c r="D3" s="236" t="s">
        <v>898</v>
      </c>
      <c r="E3" s="236" t="s">
        <v>899</v>
      </c>
      <c r="F3" s="235" t="s">
        <v>900</v>
      </c>
      <c r="G3" s="237" t="s">
        <v>982</v>
      </c>
      <c r="H3" s="237" t="s">
        <v>936</v>
      </c>
      <c r="I3" s="237" t="s">
        <v>146</v>
      </c>
      <c r="J3" s="238" t="s">
        <v>937</v>
      </c>
      <c r="K3" s="239" t="s">
        <v>938</v>
      </c>
      <c r="L3" s="240" t="s">
        <v>939</v>
      </c>
      <c r="M3" s="241" t="s">
        <v>940</v>
      </c>
      <c r="N3" s="231"/>
      <c r="O3" s="242" t="s">
        <v>941</v>
      </c>
      <c r="P3" s="243" t="s">
        <v>942</v>
      </c>
    </row>
    <row r="4" spans="2:80" ht="45">
      <c r="B4" s="244" t="s">
        <v>943</v>
      </c>
      <c r="C4" s="141" t="s">
        <v>1109</v>
      </c>
      <c r="D4" s="252" t="s">
        <v>1106</v>
      </c>
      <c r="E4" s="252" t="s">
        <v>1113</v>
      </c>
      <c r="F4" s="469" t="s">
        <v>1111</v>
      </c>
      <c r="G4" s="468" t="s">
        <v>983</v>
      </c>
      <c r="H4" s="125">
        <v>2026</v>
      </c>
      <c r="I4" s="125">
        <v>10</v>
      </c>
      <c r="J4" s="245">
        <v>5123</v>
      </c>
      <c r="K4" s="246"/>
      <c r="L4" s="247">
        <v>60</v>
      </c>
      <c r="M4" s="248"/>
      <c r="N4" s="249">
        <f>(M4*K4)+(L4*J4)</f>
        <v>307380</v>
      </c>
      <c r="O4" s="250">
        <v>0.35</v>
      </c>
      <c r="P4" s="251">
        <f>(1+O4)*N4</f>
        <v>414963</v>
      </c>
    </row>
    <row r="5" spans="2:80" ht="33.950000000000003" customHeight="1">
      <c r="B5" s="244" t="s">
        <v>943</v>
      </c>
      <c r="C5" s="141" t="s">
        <v>1112</v>
      </c>
      <c r="D5" s="252" t="s">
        <v>1106</v>
      </c>
      <c r="E5" s="252" t="s">
        <v>1113</v>
      </c>
      <c r="F5" s="470" t="s">
        <v>1114</v>
      </c>
      <c r="G5" s="468" t="s">
        <v>984</v>
      </c>
      <c r="H5" s="468">
        <v>2029</v>
      </c>
      <c r="I5" s="468">
        <v>15</v>
      </c>
      <c r="J5" s="245">
        <v>3209</v>
      </c>
      <c r="K5" s="246"/>
      <c r="L5" s="247">
        <v>60</v>
      </c>
      <c r="M5" s="248"/>
      <c r="N5" s="249">
        <f t="shared" ref="N5:N48" si="0">(M5*K5)+(L5*J5)</f>
        <v>192540</v>
      </c>
      <c r="O5" s="250">
        <v>0.35</v>
      </c>
      <c r="P5" s="251">
        <f t="shared" ref="P5:P67" si="1">(1+O5)*N5</f>
        <v>259929.00000000003</v>
      </c>
    </row>
    <row r="6" spans="2:80" ht="26.1" customHeight="1">
      <c r="B6" s="244" t="s">
        <v>943</v>
      </c>
      <c r="C6" s="141" t="s">
        <v>1329</v>
      </c>
      <c r="D6" s="252" t="s">
        <v>1106</v>
      </c>
      <c r="E6" s="252" t="s">
        <v>1113</v>
      </c>
      <c r="F6" s="470" t="s">
        <v>1115</v>
      </c>
      <c r="G6" s="468" t="s">
        <v>983</v>
      </c>
      <c r="H6" s="468">
        <v>2026</v>
      </c>
      <c r="I6" s="468">
        <v>15</v>
      </c>
      <c r="J6" s="245">
        <v>1562</v>
      </c>
      <c r="K6" s="246"/>
      <c r="L6" s="247">
        <v>20</v>
      </c>
      <c r="M6" s="248"/>
      <c r="N6" s="249">
        <f t="shared" si="0"/>
        <v>31240</v>
      </c>
      <c r="O6" s="250">
        <v>0.35</v>
      </c>
      <c r="P6" s="251">
        <f t="shared" si="1"/>
        <v>42174</v>
      </c>
    </row>
    <row r="7" spans="2:80" ht="30">
      <c r="B7" s="244" t="s">
        <v>943</v>
      </c>
      <c r="C7" s="141" t="s">
        <v>1116</v>
      </c>
      <c r="D7" s="252" t="s">
        <v>1106</v>
      </c>
      <c r="E7" s="252" t="s">
        <v>1113</v>
      </c>
      <c r="F7" s="470" t="s">
        <v>1114</v>
      </c>
      <c r="G7" s="468" t="s">
        <v>984</v>
      </c>
      <c r="H7" s="468">
        <v>2029</v>
      </c>
      <c r="I7" s="468">
        <v>15</v>
      </c>
      <c r="J7" s="245">
        <v>500</v>
      </c>
      <c r="K7" s="246"/>
      <c r="L7" s="247">
        <v>60</v>
      </c>
      <c r="M7" s="248"/>
      <c r="N7" s="249">
        <f t="shared" si="0"/>
        <v>30000</v>
      </c>
      <c r="O7" s="250">
        <v>0.35</v>
      </c>
      <c r="P7" s="251">
        <f t="shared" si="1"/>
        <v>40500</v>
      </c>
    </row>
    <row r="8" spans="2:80" ht="35.1" customHeight="1">
      <c r="B8" s="244" t="s">
        <v>943</v>
      </c>
      <c r="C8" s="141" t="s">
        <v>1330</v>
      </c>
      <c r="D8" s="252" t="s">
        <v>1106</v>
      </c>
      <c r="E8" s="252" t="s">
        <v>1123</v>
      </c>
      <c r="F8" s="470" t="s">
        <v>1118</v>
      </c>
      <c r="G8" s="468" t="s">
        <v>984</v>
      </c>
      <c r="H8" s="468">
        <v>2029</v>
      </c>
      <c r="I8" s="468">
        <v>20</v>
      </c>
      <c r="J8" s="245">
        <v>531</v>
      </c>
      <c r="K8" s="246"/>
      <c r="L8" s="247">
        <v>500</v>
      </c>
      <c r="M8" s="248"/>
      <c r="N8" s="249">
        <f t="shared" si="0"/>
        <v>265500</v>
      </c>
      <c r="O8" s="250">
        <v>0.35</v>
      </c>
      <c r="P8" s="251">
        <f t="shared" si="1"/>
        <v>358425</v>
      </c>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53" t="s">
        <v>944</v>
      </c>
      <c r="BQ8" s="137"/>
      <c r="BR8" s="252"/>
      <c r="BS8" s="252"/>
      <c r="BT8" s="165">
        <v>20</v>
      </c>
      <c r="BU8" s="252"/>
      <c r="BV8" s="245">
        <v>0</v>
      </c>
      <c r="BW8" s="254"/>
      <c r="BX8" s="247">
        <v>0</v>
      </c>
      <c r="BY8" s="255">
        <v>0</v>
      </c>
      <c r="BZ8" s="256">
        <f>(BY8*BW8)+(BX8*BV8)</f>
        <v>0</v>
      </c>
      <c r="CA8" s="257">
        <v>0.35</v>
      </c>
      <c r="CB8" s="258">
        <f>(1+CA8)*BZ8</f>
        <v>0</v>
      </c>
    </row>
    <row r="9" spans="2:80" ht="33.950000000000003" customHeight="1">
      <c r="B9" s="244" t="s">
        <v>943</v>
      </c>
      <c r="C9" s="141" t="s">
        <v>1364</v>
      </c>
      <c r="D9" s="252" t="s">
        <v>1106</v>
      </c>
      <c r="E9" s="252" t="s">
        <v>1123</v>
      </c>
      <c r="F9" s="470" t="s">
        <v>1118</v>
      </c>
      <c r="G9" s="468" t="s">
        <v>984</v>
      </c>
      <c r="H9" s="468">
        <v>2029</v>
      </c>
      <c r="I9" s="468">
        <v>15</v>
      </c>
      <c r="J9" s="245">
        <v>6534</v>
      </c>
      <c r="K9" s="246"/>
      <c r="L9" s="247">
        <v>600</v>
      </c>
      <c r="M9" s="248"/>
      <c r="N9" s="249">
        <f t="shared" si="0"/>
        <v>3920400</v>
      </c>
      <c r="O9" s="250">
        <v>0.35</v>
      </c>
      <c r="P9" s="251">
        <f t="shared" si="1"/>
        <v>5292540</v>
      </c>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53"/>
      <c r="BQ9" s="137"/>
      <c r="BR9" s="252"/>
      <c r="BS9" s="252"/>
      <c r="BT9" s="165"/>
      <c r="BU9" s="252"/>
      <c r="BV9" s="245"/>
      <c r="BW9" s="254"/>
      <c r="BX9" s="247"/>
      <c r="BY9" s="255"/>
      <c r="BZ9" s="256"/>
      <c r="CA9" s="257"/>
      <c r="CB9" s="258"/>
    </row>
    <row r="10" spans="2:80" ht="30">
      <c r="B10" s="244" t="s">
        <v>943</v>
      </c>
      <c r="C10" s="141" t="s">
        <v>1366</v>
      </c>
      <c r="D10" s="252" t="s">
        <v>1106</v>
      </c>
      <c r="E10" s="252" t="s">
        <v>1113</v>
      </c>
      <c r="F10" s="470" t="s">
        <v>1119</v>
      </c>
      <c r="G10" s="468" t="s">
        <v>983</v>
      </c>
      <c r="H10" s="468">
        <v>2026</v>
      </c>
      <c r="I10" s="468">
        <v>15</v>
      </c>
      <c r="J10" s="245">
        <f>736+547</f>
        <v>1283</v>
      </c>
      <c r="K10" s="246"/>
      <c r="L10" s="247">
        <v>500</v>
      </c>
      <c r="M10" s="248"/>
      <c r="N10" s="249">
        <f t="shared" si="0"/>
        <v>641500</v>
      </c>
      <c r="O10" s="250">
        <v>0.35</v>
      </c>
      <c r="P10" s="251">
        <f t="shared" si="1"/>
        <v>866025</v>
      </c>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53" t="s">
        <v>944</v>
      </c>
      <c r="BQ10" s="137"/>
      <c r="BR10" s="252"/>
      <c r="BS10" s="252"/>
      <c r="BT10" s="165">
        <v>20</v>
      </c>
      <c r="BU10" s="252"/>
      <c r="BV10" s="245">
        <v>0</v>
      </c>
      <c r="BW10" s="254"/>
      <c r="BX10" s="247">
        <v>0</v>
      </c>
      <c r="BY10" s="255">
        <v>0</v>
      </c>
      <c r="BZ10" s="256">
        <f>(BY10*BW10)+(BX10*BV10)</f>
        <v>0</v>
      </c>
      <c r="CA10" s="257">
        <v>0.35</v>
      </c>
      <c r="CB10" s="258">
        <f>(1+CA10)*BZ10</f>
        <v>0</v>
      </c>
    </row>
    <row r="11" spans="2:80" ht="30">
      <c r="B11" s="244" t="s">
        <v>943</v>
      </c>
      <c r="C11" s="141" t="s">
        <v>1120</v>
      </c>
      <c r="D11" s="252" t="s">
        <v>1106</v>
      </c>
      <c r="E11" s="252" t="s">
        <v>1113</v>
      </c>
      <c r="F11" s="469" t="s">
        <v>1121</v>
      </c>
      <c r="G11" s="468" t="s">
        <v>983</v>
      </c>
      <c r="H11" s="125">
        <v>2026</v>
      </c>
      <c r="I11" s="125">
        <v>10</v>
      </c>
      <c r="J11" s="245">
        <f>2884</f>
        <v>2884</v>
      </c>
      <c r="K11" s="246"/>
      <c r="L11" s="247">
        <v>70</v>
      </c>
      <c r="M11" s="248"/>
      <c r="N11" s="249">
        <f t="shared" si="0"/>
        <v>201880</v>
      </c>
      <c r="O11" s="250">
        <v>0.35</v>
      </c>
      <c r="P11" s="251">
        <f t="shared" si="1"/>
        <v>272538</v>
      </c>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53"/>
      <c r="BQ11" s="137"/>
      <c r="BR11" s="252"/>
      <c r="BS11" s="252"/>
      <c r="BT11" s="165"/>
      <c r="BU11" s="252"/>
      <c r="BV11" s="245"/>
      <c r="BW11" s="254"/>
      <c r="BX11" s="247"/>
      <c r="BY11" s="255"/>
      <c r="BZ11" s="256"/>
      <c r="CA11" s="257"/>
      <c r="CB11" s="258"/>
    </row>
    <row r="12" spans="2:80" ht="45">
      <c r="B12" s="244" t="s">
        <v>943</v>
      </c>
      <c r="C12" s="141" t="s">
        <v>1122</v>
      </c>
      <c r="D12" s="252" t="s">
        <v>1106</v>
      </c>
      <c r="E12" s="252" t="s">
        <v>1123</v>
      </c>
      <c r="F12" s="469" t="s">
        <v>1124</v>
      </c>
      <c r="G12" s="468" t="s">
        <v>983</v>
      </c>
      <c r="H12" s="125">
        <v>2026</v>
      </c>
      <c r="I12" s="125">
        <v>10</v>
      </c>
      <c r="J12" s="245">
        <v>470</v>
      </c>
      <c r="K12" s="246"/>
      <c r="L12" s="247">
        <v>70</v>
      </c>
      <c r="M12" s="248"/>
      <c r="N12" s="249">
        <f t="shared" si="0"/>
        <v>32900</v>
      </c>
      <c r="O12" s="250">
        <v>0.35</v>
      </c>
      <c r="P12" s="251">
        <f t="shared" si="1"/>
        <v>44415</v>
      </c>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53"/>
      <c r="BQ12" s="137"/>
      <c r="BR12" s="252"/>
      <c r="BS12" s="252"/>
      <c r="BT12" s="165"/>
      <c r="BU12" s="252"/>
      <c r="BV12" s="245"/>
      <c r="BW12" s="254"/>
      <c r="BX12" s="247"/>
      <c r="BY12" s="255"/>
      <c r="BZ12" s="256"/>
      <c r="CA12" s="257"/>
      <c r="CB12" s="258"/>
    </row>
    <row r="13" spans="2:80" ht="30">
      <c r="B13" s="244" t="s">
        <v>943</v>
      </c>
      <c r="C13" s="141" t="s">
        <v>1125</v>
      </c>
      <c r="D13" s="252" t="s">
        <v>1106</v>
      </c>
      <c r="E13" s="252" t="s">
        <v>1126</v>
      </c>
      <c r="F13" s="469" t="s">
        <v>1127</v>
      </c>
      <c r="G13" s="468" t="s">
        <v>984</v>
      </c>
      <c r="H13" s="125">
        <v>2029</v>
      </c>
      <c r="I13" s="125">
        <v>5</v>
      </c>
      <c r="J13" s="245"/>
      <c r="K13" s="246">
        <v>1</v>
      </c>
      <c r="L13" s="247"/>
      <c r="M13" s="248">
        <v>50000</v>
      </c>
      <c r="N13" s="249">
        <f t="shared" si="0"/>
        <v>50000</v>
      </c>
      <c r="O13" s="250">
        <v>0.35</v>
      </c>
      <c r="P13" s="251">
        <f t="shared" si="1"/>
        <v>67500</v>
      </c>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53"/>
      <c r="BQ13" s="137"/>
      <c r="BR13" s="252"/>
      <c r="BS13" s="252"/>
      <c r="BT13" s="165"/>
      <c r="BU13" s="252"/>
      <c r="BV13" s="245"/>
      <c r="BW13" s="254"/>
      <c r="BX13" s="247"/>
      <c r="BY13" s="255"/>
      <c r="BZ13" s="256"/>
      <c r="CA13" s="257"/>
      <c r="CB13" s="258"/>
    </row>
    <row r="14" spans="2:80" ht="30">
      <c r="B14" s="244" t="s">
        <v>943</v>
      </c>
      <c r="C14" s="141" t="s">
        <v>44</v>
      </c>
      <c r="D14" s="252" t="s">
        <v>1106</v>
      </c>
      <c r="E14" s="252" t="s">
        <v>1113</v>
      </c>
      <c r="F14" s="469" t="s">
        <v>1128</v>
      </c>
      <c r="G14" s="468" t="s">
        <v>984</v>
      </c>
      <c r="H14" s="125">
        <v>2029</v>
      </c>
      <c r="I14" s="125">
        <v>10</v>
      </c>
      <c r="J14" s="245">
        <v>6065</v>
      </c>
      <c r="K14" s="246"/>
      <c r="L14" s="247">
        <v>850</v>
      </c>
      <c r="M14" s="248"/>
      <c r="N14" s="249">
        <f t="shared" si="0"/>
        <v>5155250</v>
      </c>
      <c r="O14" s="250">
        <v>0.35</v>
      </c>
      <c r="P14" s="251">
        <f t="shared" si="1"/>
        <v>6959587.5</v>
      </c>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53"/>
      <c r="BQ14" s="137"/>
      <c r="BR14" s="252"/>
      <c r="BS14" s="252"/>
      <c r="BT14" s="165"/>
      <c r="BU14" s="252"/>
      <c r="BV14" s="245"/>
      <c r="BW14" s="254"/>
      <c r="BX14" s="247"/>
      <c r="BY14" s="255"/>
      <c r="BZ14" s="256"/>
      <c r="CA14" s="257"/>
      <c r="CB14" s="258"/>
    </row>
    <row r="15" spans="2:80" ht="24.95" customHeight="1">
      <c r="B15" s="244" t="s">
        <v>943</v>
      </c>
      <c r="C15" s="141" t="s">
        <v>1129</v>
      </c>
      <c r="D15" s="252" t="s">
        <v>1106</v>
      </c>
      <c r="E15" s="252" t="s">
        <v>1130</v>
      </c>
      <c r="F15" s="469" t="s">
        <v>1129</v>
      </c>
      <c r="G15" s="468" t="s">
        <v>984</v>
      </c>
      <c r="H15" s="125">
        <v>2029</v>
      </c>
      <c r="I15" s="125">
        <v>15</v>
      </c>
      <c r="J15" s="245"/>
      <c r="K15" s="246">
        <v>225</v>
      </c>
      <c r="L15" s="247"/>
      <c r="M15" s="248">
        <v>4000</v>
      </c>
      <c r="N15" s="249">
        <f t="shared" si="0"/>
        <v>900000</v>
      </c>
      <c r="O15" s="250">
        <v>0.35</v>
      </c>
      <c r="P15" s="251">
        <f t="shared" si="1"/>
        <v>1215000</v>
      </c>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53"/>
      <c r="BQ15" s="137"/>
      <c r="BR15" s="252"/>
      <c r="BS15" s="252"/>
      <c r="BT15" s="165"/>
      <c r="BU15" s="252"/>
      <c r="BV15" s="245"/>
      <c r="BW15" s="254"/>
      <c r="BX15" s="247"/>
      <c r="BY15" s="255"/>
      <c r="BZ15" s="256"/>
      <c r="CA15" s="257"/>
      <c r="CB15" s="258"/>
    </row>
    <row r="16" spans="2:80">
      <c r="B16" s="244" t="s">
        <v>943</v>
      </c>
      <c r="C16" s="141" t="s">
        <v>1131</v>
      </c>
      <c r="D16" s="252" t="s">
        <v>1106</v>
      </c>
      <c r="E16" s="252" t="s">
        <v>1130</v>
      </c>
      <c r="F16" s="469" t="s">
        <v>1133</v>
      </c>
      <c r="G16" s="468" t="s">
        <v>984</v>
      </c>
      <c r="H16" s="125">
        <v>2029</v>
      </c>
      <c r="I16" s="125">
        <v>15</v>
      </c>
      <c r="J16" s="245"/>
      <c r="K16" s="246">
        <v>1</v>
      </c>
      <c r="L16" s="247"/>
      <c r="M16" s="248">
        <v>15000</v>
      </c>
      <c r="N16" s="249">
        <f t="shared" si="0"/>
        <v>15000</v>
      </c>
      <c r="O16" s="250">
        <v>0.35</v>
      </c>
      <c r="P16" s="251">
        <f t="shared" si="1"/>
        <v>20250</v>
      </c>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53"/>
      <c r="BQ16" s="137"/>
      <c r="BR16" s="252"/>
      <c r="BS16" s="252"/>
      <c r="BT16" s="165"/>
      <c r="BU16" s="252"/>
      <c r="BV16" s="245"/>
      <c r="BW16" s="254"/>
      <c r="BX16" s="247"/>
      <c r="BY16" s="255"/>
      <c r="BZ16" s="256"/>
      <c r="CA16" s="257"/>
      <c r="CB16" s="258"/>
    </row>
    <row r="17" spans="2:80" ht="29.1" customHeight="1">
      <c r="B17" s="244" t="s">
        <v>943</v>
      </c>
      <c r="C17" s="141" t="s">
        <v>1131</v>
      </c>
      <c r="D17" s="252" t="s">
        <v>1106</v>
      </c>
      <c r="E17" s="252" t="s">
        <v>1134</v>
      </c>
      <c r="F17" s="470" t="s">
        <v>1135</v>
      </c>
      <c r="G17" s="468" t="s">
        <v>984</v>
      </c>
      <c r="H17" s="468">
        <v>2029</v>
      </c>
      <c r="I17" s="468">
        <v>10</v>
      </c>
      <c r="J17" s="245"/>
      <c r="K17" s="246">
        <v>1</v>
      </c>
      <c r="L17" s="247"/>
      <c r="M17" s="248">
        <v>50000</v>
      </c>
      <c r="N17" s="249">
        <f t="shared" si="0"/>
        <v>50000</v>
      </c>
      <c r="O17" s="250">
        <v>0.35</v>
      </c>
      <c r="P17" s="251">
        <f t="shared" si="1"/>
        <v>67500</v>
      </c>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53"/>
      <c r="BQ17" s="137"/>
      <c r="BR17" s="252"/>
      <c r="BS17" s="252"/>
      <c r="BT17" s="165"/>
      <c r="BU17" s="252"/>
      <c r="BV17" s="245"/>
      <c r="BW17" s="254"/>
      <c r="BX17" s="247"/>
      <c r="BY17" s="255"/>
      <c r="BZ17" s="256"/>
      <c r="CA17" s="257"/>
      <c r="CB17" s="258"/>
    </row>
    <row r="18" spans="2:80" ht="30">
      <c r="B18" s="244" t="s">
        <v>943</v>
      </c>
      <c r="C18" s="141" t="s">
        <v>1136</v>
      </c>
      <c r="D18" s="252" t="s">
        <v>1106</v>
      </c>
      <c r="E18" s="252" t="s">
        <v>1117</v>
      </c>
      <c r="F18" s="470" t="s">
        <v>1118</v>
      </c>
      <c r="G18" s="468" t="s">
        <v>984</v>
      </c>
      <c r="H18" s="468">
        <v>2029</v>
      </c>
      <c r="I18" s="468">
        <v>20</v>
      </c>
      <c r="J18" s="245">
        <v>3153</v>
      </c>
      <c r="K18" s="246"/>
      <c r="L18" s="247">
        <v>500</v>
      </c>
      <c r="M18" s="248"/>
      <c r="N18" s="249">
        <f t="shared" si="0"/>
        <v>1576500</v>
      </c>
      <c r="O18" s="250">
        <v>0.35</v>
      </c>
      <c r="P18" s="251">
        <f t="shared" si="1"/>
        <v>2128275</v>
      </c>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53"/>
      <c r="BQ18" s="137"/>
      <c r="BR18" s="252"/>
      <c r="BS18" s="252"/>
      <c r="BT18" s="165"/>
      <c r="BU18" s="252"/>
      <c r="BV18" s="245"/>
      <c r="BW18" s="254"/>
      <c r="BX18" s="247"/>
      <c r="BY18" s="255"/>
      <c r="BZ18" s="256"/>
      <c r="CA18" s="257"/>
      <c r="CB18" s="258"/>
    </row>
    <row r="19" spans="2:80" ht="23.1" customHeight="1">
      <c r="B19" s="244" t="s">
        <v>943</v>
      </c>
      <c r="C19" s="141" t="s">
        <v>1137</v>
      </c>
      <c r="D19" s="252" t="s">
        <v>1106</v>
      </c>
      <c r="E19" s="252" t="s">
        <v>1113</v>
      </c>
      <c r="F19" s="470" t="s">
        <v>1138</v>
      </c>
      <c r="G19" s="468" t="s">
        <v>984</v>
      </c>
      <c r="H19" s="468">
        <v>2029</v>
      </c>
      <c r="I19" s="468">
        <v>10</v>
      </c>
      <c r="J19" s="245">
        <v>2757</v>
      </c>
      <c r="K19" s="246"/>
      <c r="L19" s="247">
        <v>45</v>
      </c>
      <c r="M19" s="248"/>
      <c r="N19" s="249">
        <f t="shared" si="0"/>
        <v>124065</v>
      </c>
      <c r="O19" s="250">
        <v>0.35</v>
      </c>
      <c r="P19" s="251">
        <f t="shared" si="1"/>
        <v>167487.75</v>
      </c>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53"/>
      <c r="BQ19" s="137"/>
      <c r="BR19" s="252"/>
      <c r="BS19" s="252"/>
      <c r="BT19" s="165"/>
      <c r="BU19" s="252"/>
      <c r="BV19" s="245"/>
      <c r="BW19" s="254"/>
      <c r="BX19" s="247"/>
      <c r="BY19" s="255"/>
      <c r="BZ19" s="256"/>
      <c r="CA19" s="257"/>
      <c r="CB19" s="258"/>
    </row>
    <row r="20" spans="2:80" ht="30">
      <c r="B20" s="244" t="s">
        <v>943</v>
      </c>
      <c r="C20" s="141" t="s">
        <v>1137</v>
      </c>
      <c r="D20" s="252" t="s">
        <v>1106</v>
      </c>
      <c r="E20" s="252" t="s">
        <v>1130</v>
      </c>
      <c r="F20" s="470" t="s">
        <v>1139</v>
      </c>
      <c r="G20" s="468" t="s">
        <v>984</v>
      </c>
      <c r="H20" s="468">
        <v>2029</v>
      </c>
      <c r="I20" s="468">
        <v>10</v>
      </c>
      <c r="J20" s="245">
        <v>2757</v>
      </c>
      <c r="K20" s="246"/>
      <c r="L20" s="247">
        <v>5</v>
      </c>
      <c r="M20" s="248"/>
      <c r="N20" s="249">
        <f t="shared" si="0"/>
        <v>13785</v>
      </c>
      <c r="O20" s="250">
        <v>0.35</v>
      </c>
      <c r="P20" s="251">
        <f t="shared" si="1"/>
        <v>18609.75</v>
      </c>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53"/>
      <c r="BQ20" s="137"/>
      <c r="BR20" s="252"/>
      <c r="BS20" s="252"/>
      <c r="BT20" s="165"/>
      <c r="BU20" s="252"/>
      <c r="BV20" s="245"/>
      <c r="BW20" s="254"/>
      <c r="BX20" s="247"/>
      <c r="BY20" s="255"/>
      <c r="BZ20" s="256"/>
      <c r="CA20" s="257"/>
      <c r="CB20" s="258"/>
    </row>
    <row r="21" spans="2:80">
      <c r="B21" s="244" t="s">
        <v>943</v>
      </c>
      <c r="C21" s="141" t="s">
        <v>19</v>
      </c>
      <c r="D21" s="252" t="s">
        <v>1106</v>
      </c>
      <c r="E21" s="252" t="s">
        <v>1130</v>
      </c>
      <c r="F21" s="470" t="s">
        <v>1140</v>
      </c>
      <c r="G21" s="468" t="s">
        <v>985</v>
      </c>
      <c r="H21" s="468">
        <v>2034</v>
      </c>
      <c r="I21" s="468">
        <v>10</v>
      </c>
      <c r="J21" s="245"/>
      <c r="K21" s="246">
        <v>1</v>
      </c>
      <c r="L21" s="247"/>
      <c r="M21" s="248">
        <v>50000</v>
      </c>
      <c r="N21" s="249">
        <f t="shared" si="0"/>
        <v>50000</v>
      </c>
      <c r="O21" s="250">
        <v>0.35</v>
      </c>
      <c r="P21" s="251">
        <f t="shared" si="1"/>
        <v>67500</v>
      </c>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53"/>
      <c r="BQ21" s="137"/>
      <c r="BR21" s="252"/>
      <c r="BS21" s="252"/>
      <c r="BT21" s="165"/>
      <c r="BU21" s="252"/>
      <c r="BV21" s="245"/>
      <c r="BW21" s="254"/>
      <c r="BX21" s="247"/>
      <c r="BY21" s="255"/>
      <c r="BZ21" s="256"/>
      <c r="CA21" s="257"/>
      <c r="CB21" s="258"/>
    </row>
    <row r="22" spans="2:80" ht="30">
      <c r="B22" s="244" t="s">
        <v>943</v>
      </c>
      <c r="C22" s="141" t="s">
        <v>1141</v>
      </c>
      <c r="D22" s="252" t="s">
        <v>1106</v>
      </c>
      <c r="E22" s="252" t="s">
        <v>1113</v>
      </c>
      <c r="F22" s="470" t="s">
        <v>1142</v>
      </c>
      <c r="G22" s="468" t="s">
        <v>984</v>
      </c>
      <c r="H22" s="468">
        <v>2029</v>
      </c>
      <c r="I22" s="468">
        <v>10</v>
      </c>
      <c r="J22" s="245"/>
      <c r="K22" s="246">
        <v>1</v>
      </c>
      <c r="L22" s="247"/>
      <c r="M22" s="248">
        <v>200000</v>
      </c>
      <c r="N22" s="249">
        <f t="shared" si="0"/>
        <v>200000</v>
      </c>
      <c r="O22" s="250">
        <v>0.35</v>
      </c>
      <c r="P22" s="251">
        <f t="shared" si="1"/>
        <v>270000</v>
      </c>
      <c r="Q22" s="230"/>
      <c r="R22" s="230"/>
      <c r="S22" s="230"/>
      <c r="T22" s="230"/>
      <c r="U22" s="230"/>
      <c r="V22" s="230"/>
      <c r="W22" s="230"/>
      <c r="X22" s="230"/>
      <c r="Y22" s="230"/>
      <c r="Z22" s="230"/>
      <c r="AA22" s="230"/>
      <c r="AB22" s="230"/>
      <c r="AC22" s="230"/>
      <c r="AD22" s="230"/>
      <c r="AE22" s="230"/>
      <c r="AF22" s="230"/>
      <c r="AG22" s="230"/>
      <c r="AH22" s="230"/>
      <c r="AI22" s="230"/>
      <c r="AJ22" s="230"/>
      <c r="AK22" s="230"/>
      <c r="AL22" s="230"/>
      <c r="AM22" s="230"/>
      <c r="AN22" s="230"/>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53"/>
      <c r="BQ22" s="137"/>
      <c r="BR22" s="252"/>
      <c r="BS22" s="252"/>
      <c r="BT22" s="165"/>
      <c r="BU22" s="252"/>
      <c r="BV22" s="245"/>
      <c r="BW22" s="254"/>
      <c r="BX22" s="247"/>
      <c r="BY22" s="255"/>
      <c r="BZ22" s="256"/>
      <c r="CA22" s="257"/>
      <c r="CB22" s="258"/>
    </row>
    <row r="23" spans="2:80">
      <c r="B23" s="244" t="s">
        <v>943</v>
      </c>
      <c r="C23" s="141" t="s">
        <v>1143</v>
      </c>
      <c r="D23" s="252" t="s">
        <v>1106</v>
      </c>
      <c r="E23" s="252" t="s">
        <v>1113</v>
      </c>
      <c r="F23" s="470" t="s">
        <v>1145</v>
      </c>
      <c r="G23" s="468" t="s">
        <v>984</v>
      </c>
      <c r="H23" s="468">
        <v>2029</v>
      </c>
      <c r="I23" s="468">
        <v>10</v>
      </c>
      <c r="J23" s="245">
        <v>85698</v>
      </c>
      <c r="K23" s="246"/>
      <c r="L23" s="247">
        <v>5</v>
      </c>
      <c r="M23" s="248"/>
      <c r="N23" s="249">
        <f t="shared" si="0"/>
        <v>428490</v>
      </c>
      <c r="O23" s="250">
        <v>0.35</v>
      </c>
      <c r="P23" s="251">
        <f t="shared" si="1"/>
        <v>578461.5</v>
      </c>
      <c r="Q23" s="230"/>
      <c r="R23" s="230"/>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53"/>
      <c r="BQ23" s="137"/>
      <c r="BR23" s="252"/>
      <c r="BS23" s="252"/>
      <c r="BT23" s="165"/>
      <c r="BU23" s="252"/>
      <c r="BV23" s="245"/>
      <c r="BW23" s="254"/>
      <c r="BX23" s="247"/>
      <c r="BY23" s="255"/>
      <c r="BZ23" s="256"/>
      <c r="CA23" s="257"/>
      <c r="CB23" s="258"/>
    </row>
    <row r="24" spans="2:80">
      <c r="B24" s="244" t="s">
        <v>943</v>
      </c>
      <c r="C24" s="141" t="s">
        <v>1236</v>
      </c>
      <c r="D24" s="252" t="s">
        <v>995</v>
      </c>
      <c r="E24" s="252" t="s">
        <v>1130</v>
      </c>
      <c r="F24" s="470"/>
      <c r="G24" s="468" t="s">
        <v>985</v>
      </c>
      <c r="H24" s="468">
        <v>2038</v>
      </c>
      <c r="I24" s="468">
        <v>15</v>
      </c>
      <c r="J24" s="245"/>
      <c r="K24" s="487">
        <v>4092</v>
      </c>
      <c r="L24" s="247"/>
      <c r="M24" s="248">
        <v>1750</v>
      </c>
      <c r="N24" s="249">
        <f t="shared" ref="N24" si="2">(M24*K24)+(L24*J24)</f>
        <v>7161000</v>
      </c>
      <c r="O24" s="250">
        <v>0.35</v>
      </c>
      <c r="P24" s="251">
        <f t="shared" ref="P24" si="3">(1+O24)*N24</f>
        <v>9667350</v>
      </c>
      <c r="Q24" s="230"/>
      <c r="R24" s="230"/>
      <c r="S24" s="230"/>
      <c r="T24" s="230"/>
      <c r="U24" s="230"/>
      <c r="V24" s="230"/>
      <c r="W24" s="230"/>
      <c r="X24" s="230"/>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53"/>
      <c r="BQ24" s="137"/>
      <c r="BR24" s="252"/>
      <c r="BS24" s="252"/>
      <c r="BT24" s="165"/>
      <c r="BU24" s="252"/>
      <c r="BV24" s="245"/>
      <c r="BW24" s="254"/>
      <c r="BX24" s="247"/>
      <c r="BY24" s="255"/>
      <c r="BZ24" s="256"/>
      <c r="CA24" s="257"/>
      <c r="CB24" s="258"/>
    </row>
    <row r="25" spans="2:80">
      <c r="B25" s="244" t="s">
        <v>943</v>
      </c>
      <c r="C25" s="141" t="s">
        <v>1146</v>
      </c>
      <c r="D25" s="252" t="s">
        <v>995</v>
      </c>
      <c r="E25" s="252" t="s">
        <v>1130</v>
      </c>
      <c r="F25" s="469" t="s">
        <v>1147</v>
      </c>
      <c r="G25" s="468" t="s">
        <v>983</v>
      </c>
      <c r="H25" s="125">
        <v>2026</v>
      </c>
      <c r="I25" s="468">
        <v>20</v>
      </c>
      <c r="J25" s="245"/>
      <c r="K25" s="487">
        <v>4585</v>
      </c>
      <c r="L25" s="247"/>
      <c r="M25" s="248">
        <v>300</v>
      </c>
      <c r="N25" s="249">
        <f t="shared" si="0"/>
        <v>1375500</v>
      </c>
      <c r="O25" s="250">
        <v>0.1</v>
      </c>
      <c r="P25" s="251">
        <f t="shared" si="1"/>
        <v>1513050.0000000002</v>
      </c>
      <c r="Q25" s="230"/>
      <c r="R25" s="230"/>
      <c r="S25" s="230"/>
      <c r="T25" s="230"/>
      <c r="U25" s="230"/>
      <c r="V25" s="230"/>
      <c r="W25" s="230"/>
      <c r="X25" s="230"/>
      <c r="Y25" s="230"/>
      <c r="Z25" s="230"/>
      <c r="AA25" s="230"/>
      <c r="AB25" s="230"/>
      <c r="AC25" s="230"/>
      <c r="AD25" s="230"/>
      <c r="AE25" s="230"/>
      <c r="AF25" s="230"/>
      <c r="AG25" s="230"/>
      <c r="AH25" s="230"/>
      <c r="AI25" s="230"/>
      <c r="AJ25" s="230"/>
      <c r="AK25" s="230"/>
      <c r="AL25" s="230"/>
      <c r="AM25" s="230"/>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53"/>
      <c r="BQ25" s="137"/>
      <c r="BR25" s="252"/>
      <c r="BS25" s="252"/>
      <c r="BT25" s="165"/>
      <c r="BU25" s="252"/>
      <c r="BV25" s="245"/>
      <c r="BW25" s="254"/>
      <c r="BX25" s="247"/>
      <c r="BY25" s="255"/>
      <c r="BZ25" s="256"/>
      <c r="CA25" s="257"/>
      <c r="CB25" s="258"/>
    </row>
    <row r="26" spans="2:80" ht="45">
      <c r="B26" s="244" t="s">
        <v>943</v>
      </c>
      <c r="C26" s="141" t="s">
        <v>1148</v>
      </c>
      <c r="D26" s="252" t="s">
        <v>995</v>
      </c>
      <c r="E26" s="252" t="s">
        <v>1149</v>
      </c>
      <c r="F26" s="470" t="s">
        <v>1234</v>
      </c>
      <c r="G26" s="468" t="s">
        <v>983</v>
      </c>
      <c r="H26" s="468">
        <v>2026</v>
      </c>
      <c r="I26" s="468">
        <v>10</v>
      </c>
      <c r="J26" s="245">
        <v>66008</v>
      </c>
      <c r="K26" s="246"/>
      <c r="L26" s="247">
        <v>7</v>
      </c>
      <c r="M26" s="248"/>
      <c r="N26" s="249">
        <f t="shared" si="0"/>
        <v>462056</v>
      </c>
      <c r="O26" s="250">
        <v>0.35</v>
      </c>
      <c r="P26" s="251">
        <f t="shared" si="1"/>
        <v>623775.60000000009</v>
      </c>
      <c r="Q26" s="230"/>
      <c r="R26" s="230"/>
      <c r="S26" s="230"/>
      <c r="T26" s="230"/>
      <c r="U26" s="230"/>
      <c r="V26" s="230"/>
      <c r="W26" s="230"/>
      <c r="X26" s="230"/>
      <c r="Y26" s="230"/>
      <c r="Z26" s="230"/>
      <c r="AA26" s="230"/>
      <c r="AB26" s="230"/>
      <c r="AC26" s="230"/>
      <c r="AD26" s="230"/>
      <c r="AE26" s="230"/>
      <c r="AF26" s="230"/>
      <c r="AG26" s="230"/>
      <c r="AH26" s="230"/>
      <c r="AI26" s="230"/>
      <c r="AJ26" s="230"/>
      <c r="AK26" s="230"/>
      <c r="AL26" s="230"/>
      <c r="AM26" s="230"/>
      <c r="AN26" s="230"/>
      <c r="AO26" s="230"/>
      <c r="AP26" s="230"/>
      <c r="AQ26" s="230"/>
      <c r="AR26" s="230"/>
      <c r="AS26" s="230"/>
      <c r="AT26" s="230"/>
      <c r="AU26" s="230"/>
      <c r="AV26" s="230"/>
      <c r="AW26" s="230"/>
      <c r="AX26" s="230"/>
      <c r="AY26" s="230"/>
      <c r="AZ26" s="230"/>
      <c r="BA26" s="230"/>
      <c r="BB26" s="230"/>
      <c r="BC26" s="230"/>
      <c r="BD26" s="230"/>
      <c r="BE26" s="230"/>
      <c r="BF26" s="230"/>
      <c r="BG26" s="230"/>
      <c r="BH26" s="230"/>
      <c r="BI26" s="230"/>
      <c r="BJ26" s="230"/>
      <c r="BK26" s="230"/>
      <c r="BL26" s="230"/>
      <c r="BM26" s="230"/>
      <c r="BN26" s="230"/>
      <c r="BO26" s="230"/>
      <c r="BP26" s="253"/>
      <c r="BQ26" s="137"/>
      <c r="BR26" s="252"/>
      <c r="BS26" s="252"/>
      <c r="BT26" s="165"/>
      <c r="BU26" s="252"/>
      <c r="BV26" s="245"/>
      <c r="BW26" s="254"/>
      <c r="BX26" s="247"/>
      <c r="BY26" s="255"/>
      <c r="BZ26" s="256"/>
      <c r="CA26" s="257"/>
      <c r="CB26" s="258"/>
    </row>
    <row r="27" spans="2:80" ht="45">
      <c r="B27" s="244" t="s">
        <v>943</v>
      </c>
      <c r="C27" s="141" t="s">
        <v>1150</v>
      </c>
      <c r="D27" s="252" t="s">
        <v>995</v>
      </c>
      <c r="E27" s="252" t="s">
        <v>1130</v>
      </c>
      <c r="F27" s="470" t="s">
        <v>1151</v>
      </c>
      <c r="G27" s="468" t="s">
        <v>983</v>
      </c>
      <c r="H27" s="468">
        <v>2026</v>
      </c>
      <c r="I27" s="468">
        <v>20</v>
      </c>
      <c r="J27" s="245"/>
      <c r="K27" s="246">
        <v>1</v>
      </c>
      <c r="L27" s="247"/>
      <c r="M27" s="248">
        <v>500000</v>
      </c>
      <c r="N27" s="249">
        <f t="shared" si="0"/>
        <v>500000</v>
      </c>
      <c r="O27" s="250">
        <v>0.35</v>
      </c>
      <c r="P27" s="251">
        <f t="shared" si="1"/>
        <v>675000</v>
      </c>
      <c r="Q27" s="230"/>
      <c r="R27" s="230"/>
      <c r="S27" s="230"/>
      <c r="T27" s="230"/>
      <c r="U27" s="230"/>
      <c r="V27" s="230"/>
      <c r="W27" s="230"/>
      <c r="X27" s="230"/>
      <c r="Y27" s="230"/>
      <c r="Z27" s="230"/>
      <c r="AA27" s="230"/>
      <c r="AB27" s="230"/>
      <c r="AC27" s="230"/>
      <c r="AD27" s="230"/>
      <c r="AE27" s="230"/>
      <c r="AF27" s="230"/>
      <c r="AG27" s="230"/>
      <c r="AH27" s="230"/>
      <c r="AI27" s="230"/>
      <c r="AJ27" s="230"/>
      <c r="AK27" s="230"/>
      <c r="AL27" s="230"/>
      <c r="AM27" s="230"/>
      <c r="AN27" s="230"/>
      <c r="AO27" s="230"/>
      <c r="AP27" s="230"/>
      <c r="AQ27" s="230"/>
      <c r="AR27" s="230"/>
      <c r="AS27" s="230"/>
      <c r="AT27" s="230"/>
      <c r="AU27" s="230"/>
      <c r="AV27" s="230"/>
      <c r="AW27" s="230"/>
      <c r="AX27" s="230"/>
      <c r="AY27" s="230"/>
      <c r="AZ27" s="230"/>
      <c r="BA27" s="230"/>
      <c r="BB27" s="230"/>
      <c r="BC27" s="230"/>
      <c r="BD27" s="230"/>
      <c r="BE27" s="230"/>
      <c r="BF27" s="230"/>
      <c r="BG27" s="230"/>
      <c r="BH27" s="230"/>
      <c r="BI27" s="230"/>
      <c r="BJ27" s="230"/>
      <c r="BK27" s="230"/>
      <c r="BL27" s="230"/>
      <c r="BM27" s="230"/>
      <c r="BN27" s="230"/>
      <c r="BO27" s="230"/>
      <c r="BP27" s="253"/>
      <c r="BQ27" s="137"/>
      <c r="BR27" s="252"/>
      <c r="BS27" s="252"/>
      <c r="BT27" s="165"/>
      <c r="BU27" s="252"/>
      <c r="BV27" s="245"/>
      <c r="BW27" s="254"/>
      <c r="BX27" s="247"/>
      <c r="BY27" s="255"/>
      <c r="BZ27" s="256"/>
      <c r="CA27" s="257"/>
      <c r="CB27" s="258"/>
    </row>
    <row r="28" spans="2:80">
      <c r="B28" s="244" t="s">
        <v>943</v>
      </c>
      <c r="C28" s="141" t="s">
        <v>1143</v>
      </c>
      <c r="D28" s="252" t="s">
        <v>3</v>
      </c>
      <c r="E28" s="252" t="s">
        <v>1113</v>
      </c>
      <c r="F28" s="470" t="s">
        <v>1145</v>
      </c>
      <c r="G28" s="468" t="s">
        <v>984</v>
      </c>
      <c r="H28" s="468">
        <v>2029</v>
      </c>
      <c r="I28" s="468">
        <v>10</v>
      </c>
      <c r="J28" s="245">
        <v>103221</v>
      </c>
      <c r="K28" s="246"/>
      <c r="L28" s="247">
        <v>5</v>
      </c>
      <c r="M28" s="248"/>
      <c r="N28" s="249">
        <f t="shared" si="0"/>
        <v>516105</v>
      </c>
      <c r="O28" s="250">
        <v>0.35</v>
      </c>
      <c r="P28" s="251">
        <f t="shared" si="1"/>
        <v>696741.75</v>
      </c>
      <c r="Q28" s="230"/>
      <c r="R28" s="230"/>
      <c r="S28" s="230"/>
      <c r="T28" s="230"/>
      <c r="U28" s="230"/>
      <c r="V28" s="230"/>
      <c r="W28" s="230"/>
      <c r="X28" s="230"/>
      <c r="Y28" s="230"/>
      <c r="Z28" s="230"/>
      <c r="AA28" s="230"/>
      <c r="AB28" s="230"/>
      <c r="AC28" s="230"/>
      <c r="AD28" s="230"/>
      <c r="AE28" s="230"/>
      <c r="AF28" s="230"/>
      <c r="AG28" s="230"/>
      <c r="AH28" s="230"/>
      <c r="AI28" s="230"/>
      <c r="AJ28" s="230"/>
      <c r="AK28" s="230"/>
      <c r="AL28" s="230"/>
      <c r="AM28" s="230"/>
      <c r="AN28" s="230"/>
      <c r="AO28" s="230"/>
      <c r="AP28" s="230"/>
      <c r="AQ28" s="230"/>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0"/>
      <c r="BO28" s="230"/>
      <c r="BP28" s="253"/>
      <c r="BQ28" s="137"/>
      <c r="BR28" s="252"/>
      <c r="BS28" s="252"/>
      <c r="BT28" s="165"/>
      <c r="BU28" s="252"/>
      <c r="BV28" s="245"/>
      <c r="BW28" s="254"/>
      <c r="BX28" s="247"/>
      <c r="BY28" s="255"/>
      <c r="BZ28" s="256"/>
      <c r="CA28" s="257"/>
      <c r="CB28" s="258"/>
    </row>
    <row r="29" spans="2:80">
      <c r="B29" s="244" t="s">
        <v>943</v>
      </c>
      <c r="C29" s="141" t="s">
        <v>1152</v>
      </c>
      <c r="D29" s="252" t="s">
        <v>3</v>
      </c>
      <c r="E29" s="252" t="s">
        <v>1130</v>
      </c>
      <c r="F29" s="470" t="s">
        <v>1153</v>
      </c>
      <c r="G29" s="468" t="s">
        <v>983</v>
      </c>
      <c r="H29" s="468">
        <v>2029</v>
      </c>
      <c r="I29" s="468">
        <v>15</v>
      </c>
      <c r="J29" s="245"/>
      <c r="K29" s="246">
        <v>30</v>
      </c>
      <c r="L29" s="247"/>
      <c r="M29" s="248">
        <v>10000</v>
      </c>
      <c r="N29" s="249">
        <f t="shared" si="0"/>
        <v>300000</v>
      </c>
      <c r="O29" s="250">
        <v>0.35</v>
      </c>
      <c r="P29" s="251">
        <f t="shared" si="1"/>
        <v>405000</v>
      </c>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c r="BK29" s="230"/>
      <c r="BL29" s="230"/>
      <c r="BM29" s="230"/>
      <c r="BN29" s="230"/>
      <c r="BO29" s="230"/>
      <c r="BP29" s="253"/>
      <c r="BQ29" s="137"/>
      <c r="BR29" s="252"/>
      <c r="BS29" s="252"/>
      <c r="BT29" s="165"/>
      <c r="BU29" s="252"/>
      <c r="BV29" s="245"/>
      <c r="BW29" s="254"/>
      <c r="BX29" s="247"/>
      <c r="BY29" s="255"/>
      <c r="BZ29" s="256"/>
      <c r="CA29" s="257"/>
      <c r="CB29" s="258"/>
    </row>
    <row r="30" spans="2:80">
      <c r="B30" s="244" t="s">
        <v>943</v>
      </c>
      <c r="C30" s="141" t="s">
        <v>1152</v>
      </c>
      <c r="D30" s="252" t="s">
        <v>3</v>
      </c>
      <c r="E30" s="252" t="s">
        <v>1154</v>
      </c>
      <c r="F30" s="470" t="s">
        <v>1129</v>
      </c>
      <c r="G30" s="468" t="s">
        <v>983</v>
      </c>
      <c r="H30" s="468">
        <v>2026</v>
      </c>
      <c r="I30" s="468">
        <v>10</v>
      </c>
      <c r="J30" s="245"/>
      <c r="K30" s="246">
        <v>15</v>
      </c>
      <c r="L30" s="247"/>
      <c r="M30" s="248">
        <v>4000</v>
      </c>
      <c r="N30" s="249">
        <f>(M30*K30)+(L30*J30)</f>
        <v>60000</v>
      </c>
      <c r="O30" s="250">
        <v>0.35</v>
      </c>
      <c r="P30" s="251">
        <f t="shared" si="1"/>
        <v>81000</v>
      </c>
      <c r="Q30" s="230"/>
      <c r="R30" s="230"/>
      <c r="S30" s="230"/>
      <c r="T30" s="230"/>
      <c r="U30" s="230"/>
      <c r="V30" s="230"/>
      <c r="W30" s="230"/>
      <c r="X30" s="230"/>
      <c r="Y30" s="230"/>
      <c r="Z30" s="230"/>
      <c r="AA30" s="230"/>
      <c r="AB30" s="230"/>
      <c r="AC30" s="230"/>
      <c r="AD30" s="230"/>
      <c r="AE30" s="230"/>
      <c r="AF30" s="230"/>
      <c r="AG30" s="230"/>
      <c r="AH30" s="230"/>
      <c r="AI30" s="230"/>
      <c r="AJ30" s="230"/>
      <c r="AK30" s="230"/>
      <c r="AL30" s="230"/>
      <c r="AM30" s="230"/>
      <c r="AN30" s="230"/>
      <c r="AO30" s="230"/>
      <c r="AP30" s="230"/>
      <c r="AQ30" s="230"/>
      <c r="AR30" s="230"/>
      <c r="AS30" s="230"/>
      <c r="AT30" s="230"/>
      <c r="AU30" s="230"/>
      <c r="AV30" s="230"/>
      <c r="AW30" s="230"/>
      <c r="AX30" s="230"/>
      <c r="AY30" s="230"/>
      <c r="AZ30" s="230"/>
      <c r="BA30" s="230"/>
      <c r="BB30" s="230"/>
      <c r="BC30" s="230"/>
      <c r="BD30" s="230"/>
      <c r="BE30" s="230"/>
      <c r="BF30" s="230"/>
      <c r="BG30" s="230"/>
      <c r="BH30" s="230"/>
      <c r="BI30" s="230"/>
      <c r="BJ30" s="230"/>
      <c r="BK30" s="230"/>
      <c r="BL30" s="230"/>
      <c r="BM30" s="230"/>
      <c r="BN30" s="230"/>
      <c r="BO30" s="230"/>
      <c r="BP30" s="253"/>
      <c r="BQ30" s="137"/>
      <c r="BR30" s="252"/>
      <c r="BS30" s="252"/>
      <c r="BT30" s="165"/>
      <c r="BU30" s="252"/>
      <c r="BV30" s="245"/>
      <c r="BW30" s="254"/>
      <c r="BX30" s="247"/>
      <c r="BY30" s="255"/>
      <c r="BZ30" s="256"/>
      <c r="CA30" s="257"/>
      <c r="CB30" s="258"/>
    </row>
    <row r="31" spans="2:80">
      <c r="B31" s="244" t="s">
        <v>943</v>
      </c>
      <c r="C31" s="141" t="s">
        <v>1152</v>
      </c>
      <c r="D31" s="252" t="s">
        <v>3</v>
      </c>
      <c r="E31" s="252" t="s">
        <v>1144</v>
      </c>
      <c r="F31" s="470" t="s">
        <v>1129</v>
      </c>
      <c r="G31" s="468" t="s">
        <v>983</v>
      </c>
      <c r="H31" s="468">
        <v>2026</v>
      </c>
      <c r="I31" s="468">
        <v>10</v>
      </c>
      <c r="J31" s="245"/>
      <c r="K31" s="246">
        <v>8</v>
      </c>
      <c r="L31" s="247"/>
      <c r="M31" s="248">
        <v>2000</v>
      </c>
      <c r="N31" s="249">
        <f t="shared" si="0"/>
        <v>16000</v>
      </c>
      <c r="O31" s="250">
        <v>0.35</v>
      </c>
      <c r="P31" s="251">
        <f t="shared" si="1"/>
        <v>21600</v>
      </c>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53"/>
      <c r="BQ31" s="137"/>
      <c r="BR31" s="252"/>
      <c r="BS31" s="252"/>
      <c r="BT31" s="165"/>
      <c r="BU31" s="252"/>
      <c r="BV31" s="245"/>
      <c r="BW31" s="254"/>
      <c r="BX31" s="247"/>
      <c r="BY31" s="255"/>
      <c r="BZ31" s="256"/>
      <c r="CA31" s="257"/>
      <c r="CB31" s="258"/>
    </row>
    <row r="32" spans="2:80">
      <c r="B32" s="244" t="s">
        <v>943</v>
      </c>
      <c r="C32" s="141" t="s">
        <v>1155</v>
      </c>
      <c r="D32" s="252" t="s">
        <v>3</v>
      </c>
      <c r="E32" s="252" t="s">
        <v>1130</v>
      </c>
      <c r="F32" s="470" t="s">
        <v>1129</v>
      </c>
      <c r="G32" s="468" t="s">
        <v>984</v>
      </c>
      <c r="H32" s="468">
        <v>2029</v>
      </c>
      <c r="I32" s="468">
        <v>15</v>
      </c>
      <c r="J32" s="245"/>
      <c r="K32" s="246">
        <v>70</v>
      </c>
      <c r="L32" s="247"/>
      <c r="M32" s="248">
        <v>4000</v>
      </c>
      <c r="N32" s="249">
        <f t="shared" si="0"/>
        <v>280000</v>
      </c>
      <c r="O32" s="250">
        <v>0.35</v>
      </c>
      <c r="P32" s="251">
        <f t="shared" si="1"/>
        <v>378000</v>
      </c>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53"/>
      <c r="BQ32" s="137"/>
      <c r="BR32" s="252"/>
      <c r="BS32" s="252"/>
      <c r="BT32" s="165"/>
      <c r="BU32" s="252"/>
      <c r="BV32" s="245"/>
      <c r="BW32" s="254"/>
      <c r="BX32" s="247"/>
      <c r="BY32" s="255"/>
      <c r="BZ32" s="256"/>
      <c r="CA32" s="257"/>
      <c r="CB32" s="258"/>
    </row>
    <row r="33" spans="2:80" ht="30">
      <c r="B33" s="244" t="s">
        <v>943</v>
      </c>
      <c r="C33" s="141" t="s">
        <v>1156</v>
      </c>
      <c r="D33" s="252" t="s">
        <v>3</v>
      </c>
      <c r="E33" s="252" t="s">
        <v>1130</v>
      </c>
      <c r="F33" s="469" t="s">
        <v>1142</v>
      </c>
      <c r="G33" s="468" t="s">
        <v>983</v>
      </c>
      <c r="H33" s="125">
        <v>2026</v>
      </c>
      <c r="I33" s="125">
        <v>10</v>
      </c>
      <c r="J33" s="245">
        <v>68246</v>
      </c>
      <c r="K33" s="246"/>
      <c r="L33" s="247">
        <v>20</v>
      </c>
      <c r="M33" s="248"/>
      <c r="N33" s="249">
        <f t="shared" si="0"/>
        <v>1364920</v>
      </c>
      <c r="O33" s="250">
        <v>0.35</v>
      </c>
      <c r="P33" s="251">
        <f t="shared" si="1"/>
        <v>1842642.0000000002</v>
      </c>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53"/>
      <c r="BQ33" s="137"/>
      <c r="BR33" s="252"/>
      <c r="BS33" s="252"/>
      <c r="BT33" s="165"/>
      <c r="BU33" s="252"/>
      <c r="BV33" s="245"/>
      <c r="BW33" s="254"/>
      <c r="BX33" s="247"/>
      <c r="BY33" s="255"/>
      <c r="BZ33" s="256"/>
      <c r="CA33" s="257"/>
      <c r="CB33" s="258"/>
    </row>
    <row r="34" spans="2:80" ht="30">
      <c r="B34" s="244" t="s">
        <v>943</v>
      </c>
      <c r="C34" s="141" t="s">
        <v>1157</v>
      </c>
      <c r="D34" s="252" t="s">
        <v>3</v>
      </c>
      <c r="E34" s="252" t="s">
        <v>1130</v>
      </c>
      <c r="F34" s="470" t="s">
        <v>1158</v>
      </c>
      <c r="G34" s="468" t="s">
        <v>984</v>
      </c>
      <c r="H34" s="468">
        <v>2028</v>
      </c>
      <c r="I34" s="125">
        <v>10</v>
      </c>
      <c r="J34" s="245"/>
      <c r="K34" s="246">
        <v>1</v>
      </c>
      <c r="L34" s="247"/>
      <c r="M34" s="248">
        <v>1000000</v>
      </c>
      <c r="N34" s="249">
        <f t="shared" si="0"/>
        <v>1000000</v>
      </c>
      <c r="O34" s="250">
        <v>0.35</v>
      </c>
      <c r="P34" s="251">
        <f t="shared" si="1"/>
        <v>1350000</v>
      </c>
      <c r="Q34" s="230"/>
      <c r="R34" s="230"/>
      <c r="S34" s="230"/>
      <c r="T34" s="230"/>
      <c r="U34" s="230"/>
      <c r="V34" s="230"/>
      <c r="W34" s="230"/>
      <c r="X34" s="230"/>
      <c r="Y34" s="230"/>
      <c r="Z34" s="230"/>
      <c r="AA34" s="230"/>
      <c r="AB34" s="230"/>
      <c r="AC34" s="230"/>
      <c r="AD34" s="230"/>
      <c r="AE34" s="230"/>
      <c r="AF34" s="230"/>
      <c r="AG34" s="230"/>
      <c r="AH34" s="230"/>
      <c r="AI34" s="230"/>
      <c r="AJ34" s="230"/>
      <c r="AK34" s="230"/>
      <c r="AL34" s="230"/>
      <c r="AM34" s="230"/>
      <c r="AN34" s="230"/>
      <c r="AO34" s="230"/>
      <c r="AP34" s="230"/>
      <c r="AQ34" s="230"/>
      <c r="AR34" s="230"/>
      <c r="AS34" s="230"/>
      <c r="AT34" s="230"/>
      <c r="AU34" s="230"/>
      <c r="AV34" s="230"/>
      <c r="AW34" s="230"/>
      <c r="AX34" s="230"/>
      <c r="AY34" s="230"/>
      <c r="AZ34" s="230"/>
      <c r="BA34" s="230"/>
      <c r="BB34" s="230"/>
      <c r="BC34" s="230"/>
      <c r="BD34" s="230"/>
      <c r="BE34" s="230"/>
      <c r="BF34" s="230"/>
      <c r="BG34" s="230"/>
      <c r="BH34" s="230"/>
      <c r="BI34" s="230"/>
      <c r="BJ34" s="230"/>
      <c r="BK34" s="230"/>
      <c r="BL34" s="230"/>
      <c r="BM34" s="230"/>
      <c r="BN34" s="230"/>
      <c r="BO34" s="230"/>
      <c r="BP34" s="253"/>
      <c r="BQ34" s="137"/>
      <c r="BR34" s="252"/>
      <c r="BS34" s="252"/>
      <c r="BT34" s="165"/>
      <c r="BU34" s="252"/>
      <c r="BV34" s="245"/>
      <c r="BW34" s="254"/>
      <c r="BX34" s="247"/>
      <c r="BY34" s="255"/>
      <c r="BZ34" s="256"/>
      <c r="CA34" s="257"/>
      <c r="CB34" s="258"/>
    </row>
    <row r="35" spans="2:80" ht="45">
      <c r="B35" s="244" t="s">
        <v>943</v>
      </c>
      <c r="C35" s="141" t="s">
        <v>1159</v>
      </c>
      <c r="D35" s="252" t="s">
        <v>3</v>
      </c>
      <c r="E35" s="252" t="s">
        <v>1113</v>
      </c>
      <c r="F35" s="469" t="s">
        <v>1160</v>
      </c>
      <c r="G35" s="468" t="s">
        <v>983</v>
      </c>
      <c r="H35" s="125">
        <v>2026</v>
      </c>
      <c r="I35" s="125">
        <v>10</v>
      </c>
      <c r="J35" s="245"/>
      <c r="K35" s="246">
        <v>1</v>
      </c>
      <c r="L35" s="247"/>
      <c r="M35" s="248">
        <v>1000000</v>
      </c>
      <c r="N35" s="249">
        <f t="shared" si="0"/>
        <v>1000000</v>
      </c>
      <c r="O35" s="250">
        <v>0.35</v>
      </c>
      <c r="P35" s="251">
        <f t="shared" si="1"/>
        <v>1350000</v>
      </c>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53"/>
      <c r="BQ35" s="137"/>
      <c r="BR35" s="252"/>
      <c r="BS35" s="252"/>
      <c r="BT35" s="165"/>
      <c r="BU35" s="252"/>
      <c r="BV35" s="245"/>
      <c r="BW35" s="254"/>
      <c r="BX35" s="247"/>
      <c r="BY35" s="255"/>
      <c r="BZ35" s="256"/>
      <c r="CA35" s="257"/>
      <c r="CB35" s="258"/>
    </row>
    <row r="36" spans="2:80" ht="30">
      <c r="B36" s="244" t="s">
        <v>943</v>
      </c>
      <c r="C36" s="141" t="s">
        <v>1161</v>
      </c>
      <c r="D36" s="252" t="s">
        <v>3</v>
      </c>
      <c r="E36" s="252" t="s">
        <v>1123</v>
      </c>
      <c r="F36" s="470" t="s">
        <v>1119</v>
      </c>
      <c r="G36" s="468" t="s">
        <v>984</v>
      </c>
      <c r="H36" s="468">
        <v>2029</v>
      </c>
      <c r="I36" s="468">
        <v>15</v>
      </c>
      <c r="J36" s="245">
        <v>16262</v>
      </c>
      <c r="K36" s="246"/>
      <c r="L36" s="247">
        <v>600</v>
      </c>
      <c r="M36" s="248"/>
      <c r="N36" s="249">
        <f t="shared" si="0"/>
        <v>9757200</v>
      </c>
      <c r="O36" s="250">
        <v>0.35</v>
      </c>
      <c r="P36" s="251">
        <f t="shared" si="1"/>
        <v>13172220</v>
      </c>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53"/>
      <c r="BQ36" s="137"/>
      <c r="BR36" s="252"/>
      <c r="BS36" s="252"/>
      <c r="BT36" s="165"/>
      <c r="BU36" s="252"/>
      <c r="BV36" s="245"/>
      <c r="BW36" s="254"/>
      <c r="BX36" s="247"/>
      <c r="BY36" s="255"/>
      <c r="BZ36" s="256"/>
      <c r="CA36" s="257"/>
      <c r="CB36" s="258"/>
    </row>
    <row r="37" spans="2:80" ht="45">
      <c r="B37" s="244" t="s">
        <v>943</v>
      </c>
      <c r="C37" s="141" t="s">
        <v>1162</v>
      </c>
      <c r="D37" s="252" t="s">
        <v>3</v>
      </c>
      <c r="E37" s="252" t="s">
        <v>1163</v>
      </c>
      <c r="F37" s="470" t="s">
        <v>1228</v>
      </c>
      <c r="G37" s="468" t="s">
        <v>984</v>
      </c>
      <c r="H37" s="468">
        <v>2029</v>
      </c>
      <c r="I37" s="468">
        <v>20</v>
      </c>
      <c r="J37" s="245">
        <v>11705</v>
      </c>
      <c r="K37" s="246"/>
      <c r="L37" s="247">
        <v>700</v>
      </c>
      <c r="M37" s="248"/>
      <c r="N37" s="249">
        <f t="shared" si="0"/>
        <v>8193500</v>
      </c>
      <c r="O37" s="250">
        <v>0.35</v>
      </c>
      <c r="P37" s="251">
        <f t="shared" si="1"/>
        <v>11061225</v>
      </c>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53"/>
      <c r="BQ37" s="137"/>
      <c r="BR37" s="252"/>
      <c r="BS37" s="252"/>
      <c r="BT37" s="165"/>
      <c r="BU37" s="252"/>
      <c r="BV37" s="245"/>
      <c r="BW37" s="254"/>
      <c r="BX37" s="247"/>
      <c r="BY37" s="255"/>
      <c r="BZ37" s="256"/>
      <c r="CA37" s="257"/>
      <c r="CB37" s="258"/>
    </row>
    <row r="38" spans="2:80" ht="30">
      <c r="B38" s="244" t="s">
        <v>943</v>
      </c>
      <c r="C38" s="141" t="s">
        <v>1165</v>
      </c>
      <c r="D38" s="252" t="s">
        <v>3</v>
      </c>
      <c r="E38" s="252" t="s">
        <v>1163</v>
      </c>
      <c r="F38" s="470" t="s">
        <v>1164</v>
      </c>
      <c r="G38" s="468" t="s">
        <v>984</v>
      </c>
      <c r="H38" s="468">
        <v>2029</v>
      </c>
      <c r="I38" s="468">
        <v>15</v>
      </c>
      <c r="J38" s="245"/>
      <c r="K38" s="246">
        <v>1</v>
      </c>
      <c r="L38" s="247"/>
      <c r="M38" s="248">
        <v>5000000</v>
      </c>
      <c r="N38" s="249">
        <f t="shared" si="0"/>
        <v>5000000</v>
      </c>
      <c r="O38" s="250">
        <v>0.35</v>
      </c>
      <c r="P38" s="251">
        <f t="shared" si="1"/>
        <v>6750000</v>
      </c>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53"/>
      <c r="BQ38" s="137"/>
      <c r="BR38" s="252"/>
      <c r="BS38" s="252"/>
      <c r="BT38" s="165"/>
      <c r="BU38" s="252"/>
      <c r="BV38" s="245"/>
      <c r="BW38" s="254"/>
      <c r="BX38" s="247"/>
      <c r="BY38" s="255"/>
      <c r="BZ38" s="256"/>
      <c r="CA38" s="257"/>
      <c r="CB38" s="258"/>
    </row>
    <row r="39" spans="2:80" ht="30">
      <c r="B39" s="244" t="s">
        <v>943</v>
      </c>
      <c r="C39" s="141" t="s">
        <v>1166</v>
      </c>
      <c r="D39" s="252" t="s">
        <v>3</v>
      </c>
      <c r="E39" s="252" t="s">
        <v>1113</v>
      </c>
      <c r="F39" s="470" t="s">
        <v>1142</v>
      </c>
      <c r="G39" s="468" t="s">
        <v>983</v>
      </c>
      <c r="H39" s="468">
        <v>2029</v>
      </c>
      <c r="I39" s="468">
        <v>15</v>
      </c>
      <c r="J39" s="245"/>
      <c r="K39" s="246">
        <v>1</v>
      </c>
      <c r="L39" s="247"/>
      <c r="M39" s="248">
        <v>50000</v>
      </c>
      <c r="N39" s="249">
        <f t="shared" si="0"/>
        <v>50000</v>
      </c>
      <c r="O39" s="250">
        <v>0.35</v>
      </c>
      <c r="P39" s="251">
        <f t="shared" si="1"/>
        <v>67500</v>
      </c>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53"/>
      <c r="BQ39" s="137"/>
      <c r="BR39" s="252"/>
      <c r="BS39" s="252"/>
      <c r="BT39" s="165"/>
      <c r="BU39" s="252"/>
      <c r="BV39" s="245"/>
      <c r="BW39" s="254"/>
      <c r="BX39" s="247"/>
      <c r="BY39" s="255"/>
      <c r="BZ39" s="256"/>
      <c r="CA39" s="257"/>
      <c r="CB39" s="258"/>
    </row>
    <row r="40" spans="2:80" ht="30">
      <c r="B40" s="244" t="s">
        <v>943</v>
      </c>
      <c r="C40" s="141" t="s">
        <v>1167</v>
      </c>
      <c r="D40" s="252" t="s">
        <v>3</v>
      </c>
      <c r="E40" s="252" t="s">
        <v>1168</v>
      </c>
      <c r="F40" s="470" t="s">
        <v>1169</v>
      </c>
      <c r="G40" s="468" t="s">
        <v>984</v>
      </c>
      <c r="H40" s="468">
        <v>2029</v>
      </c>
      <c r="I40" s="468">
        <v>15</v>
      </c>
      <c r="J40" s="245">
        <v>68246</v>
      </c>
      <c r="K40" s="246"/>
      <c r="L40" s="247">
        <v>3</v>
      </c>
      <c r="M40" s="248"/>
      <c r="N40" s="249">
        <f t="shared" si="0"/>
        <v>204738</v>
      </c>
      <c r="O40" s="250">
        <v>0.35</v>
      </c>
      <c r="P40" s="251">
        <f t="shared" si="1"/>
        <v>276396.30000000005</v>
      </c>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53"/>
      <c r="BQ40" s="137"/>
      <c r="BR40" s="252"/>
      <c r="BS40" s="252"/>
      <c r="BT40" s="165"/>
      <c r="BU40" s="252"/>
      <c r="BV40" s="245"/>
      <c r="BW40" s="254"/>
      <c r="BX40" s="247"/>
      <c r="BY40" s="255"/>
      <c r="BZ40" s="256"/>
      <c r="CA40" s="257"/>
      <c r="CB40" s="258"/>
    </row>
    <row r="41" spans="2:80">
      <c r="B41" s="244" t="s">
        <v>943</v>
      </c>
      <c r="C41" s="141" t="s">
        <v>1170</v>
      </c>
      <c r="D41" s="252" t="s">
        <v>3</v>
      </c>
      <c r="E41" s="252" t="s">
        <v>1113</v>
      </c>
      <c r="F41" s="470" t="s">
        <v>1171</v>
      </c>
      <c r="G41" s="468" t="s">
        <v>984</v>
      </c>
      <c r="H41" s="468">
        <v>2029</v>
      </c>
      <c r="I41" s="468">
        <v>15</v>
      </c>
      <c r="J41" s="245"/>
      <c r="K41" s="246">
        <v>1</v>
      </c>
      <c r="L41" s="247"/>
      <c r="M41" s="248">
        <v>100000</v>
      </c>
      <c r="N41" s="249">
        <f t="shared" si="0"/>
        <v>100000</v>
      </c>
      <c r="O41" s="250">
        <v>0.35</v>
      </c>
      <c r="P41" s="251">
        <f t="shared" si="1"/>
        <v>135000</v>
      </c>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53"/>
      <c r="BQ41" s="137"/>
      <c r="BR41" s="252"/>
      <c r="BS41" s="252"/>
      <c r="BT41" s="165"/>
      <c r="BU41" s="252"/>
      <c r="BV41" s="245"/>
      <c r="BW41" s="254"/>
      <c r="BX41" s="247"/>
      <c r="BY41" s="255"/>
      <c r="BZ41" s="256"/>
      <c r="CA41" s="257"/>
      <c r="CB41" s="258"/>
    </row>
    <row r="42" spans="2:80">
      <c r="B42" s="244" t="s">
        <v>943</v>
      </c>
      <c r="C42" s="141" t="s">
        <v>1172</v>
      </c>
      <c r="D42" s="252" t="s">
        <v>1173</v>
      </c>
      <c r="E42" s="252" t="s">
        <v>1130</v>
      </c>
      <c r="F42" s="470" t="s">
        <v>1174</v>
      </c>
      <c r="G42" s="468" t="s">
        <v>984</v>
      </c>
      <c r="H42" s="468">
        <v>2029</v>
      </c>
      <c r="I42" s="468">
        <v>20</v>
      </c>
      <c r="J42" s="245">
        <v>1794</v>
      </c>
      <c r="K42" s="246"/>
      <c r="L42" s="247">
        <v>400</v>
      </c>
      <c r="M42" s="248"/>
      <c r="N42" s="249">
        <f t="shared" si="0"/>
        <v>717600</v>
      </c>
      <c r="O42" s="250">
        <v>0.1</v>
      </c>
      <c r="P42" s="251">
        <f t="shared" si="1"/>
        <v>789360.00000000012</v>
      </c>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53"/>
      <c r="BQ42" s="137"/>
      <c r="BR42" s="252"/>
      <c r="BS42" s="252"/>
      <c r="BT42" s="165"/>
      <c r="BU42" s="252"/>
      <c r="BV42" s="245"/>
      <c r="BW42" s="254"/>
      <c r="BX42" s="247"/>
      <c r="BY42" s="255"/>
      <c r="BZ42" s="256"/>
      <c r="CA42" s="257"/>
      <c r="CB42" s="258"/>
    </row>
    <row r="43" spans="2:80" ht="45">
      <c r="B43" s="244" t="s">
        <v>943</v>
      </c>
      <c r="C43" s="141" t="s">
        <v>1175</v>
      </c>
      <c r="D43" s="252" t="s">
        <v>1173</v>
      </c>
      <c r="E43" s="252" t="s">
        <v>1149</v>
      </c>
      <c r="F43" s="470" t="s">
        <v>1234</v>
      </c>
      <c r="G43" s="468" t="s">
        <v>984</v>
      </c>
      <c r="H43" s="468">
        <v>2029</v>
      </c>
      <c r="I43" s="468">
        <v>10</v>
      </c>
      <c r="J43" s="245">
        <v>13987</v>
      </c>
      <c r="K43" s="246"/>
      <c r="L43" s="247">
        <v>7</v>
      </c>
      <c r="M43" s="248"/>
      <c r="N43" s="249">
        <f t="shared" si="0"/>
        <v>97909</v>
      </c>
      <c r="O43" s="250">
        <v>0.35</v>
      </c>
      <c r="P43" s="251">
        <f t="shared" si="1"/>
        <v>132177.15</v>
      </c>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53"/>
      <c r="BQ43" s="137"/>
      <c r="BR43" s="252"/>
      <c r="BS43" s="252"/>
      <c r="BT43" s="165"/>
      <c r="BU43" s="252"/>
      <c r="BV43" s="245"/>
      <c r="BW43" s="254"/>
      <c r="BX43" s="247"/>
      <c r="BY43" s="255"/>
      <c r="BZ43" s="256"/>
      <c r="CA43" s="257"/>
      <c r="CB43" s="258"/>
    </row>
    <row r="44" spans="2:80">
      <c r="B44" s="244" t="s">
        <v>943</v>
      </c>
      <c r="C44" s="141" t="s">
        <v>1143</v>
      </c>
      <c r="D44" s="252" t="s">
        <v>1173</v>
      </c>
      <c r="E44" s="252" t="s">
        <v>1113</v>
      </c>
      <c r="F44" s="470" t="s">
        <v>1145</v>
      </c>
      <c r="G44" s="468" t="s">
        <v>984</v>
      </c>
      <c r="H44" s="468">
        <v>2029</v>
      </c>
      <c r="I44" s="468">
        <v>10</v>
      </c>
      <c r="J44" s="245">
        <v>74106</v>
      </c>
      <c r="K44" s="246"/>
      <c r="L44" s="247">
        <v>5</v>
      </c>
      <c r="M44" s="248"/>
      <c r="N44" s="249">
        <f t="shared" si="0"/>
        <v>370530</v>
      </c>
      <c r="O44" s="250">
        <v>0.35</v>
      </c>
      <c r="P44" s="251">
        <f t="shared" si="1"/>
        <v>500215.50000000006</v>
      </c>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53"/>
      <c r="BQ44" s="137"/>
      <c r="BR44" s="252"/>
      <c r="BS44" s="252"/>
      <c r="BT44" s="165"/>
      <c r="BU44" s="252"/>
      <c r="BV44" s="245"/>
      <c r="BW44" s="254"/>
      <c r="BX44" s="247"/>
      <c r="BY44" s="255"/>
      <c r="BZ44" s="256"/>
      <c r="CA44" s="257"/>
      <c r="CB44" s="258"/>
    </row>
    <row r="45" spans="2:80">
      <c r="B45" s="244" t="s">
        <v>943</v>
      </c>
      <c r="C45" s="141" t="s">
        <v>1155</v>
      </c>
      <c r="D45" s="252" t="s">
        <v>1173</v>
      </c>
      <c r="E45" s="252" t="s">
        <v>1130</v>
      </c>
      <c r="F45" s="470" t="s">
        <v>1129</v>
      </c>
      <c r="G45" s="468" t="s">
        <v>984</v>
      </c>
      <c r="H45" s="468">
        <v>2029</v>
      </c>
      <c r="I45" s="468">
        <v>15</v>
      </c>
      <c r="J45" s="245"/>
      <c r="K45" s="246">
        <v>10</v>
      </c>
      <c r="L45" s="247"/>
      <c r="M45" s="248">
        <v>4000</v>
      </c>
      <c r="N45" s="249">
        <f t="shared" si="0"/>
        <v>40000</v>
      </c>
      <c r="O45" s="250">
        <v>0.35</v>
      </c>
      <c r="P45" s="251">
        <f t="shared" si="1"/>
        <v>54000</v>
      </c>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53"/>
      <c r="BQ45" s="137"/>
      <c r="BR45" s="252"/>
      <c r="BS45" s="252"/>
      <c r="BT45" s="165"/>
      <c r="BU45" s="252"/>
      <c r="BV45" s="245"/>
      <c r="BW45" s="254"/>
      <c r="BX45" s="247"/>
      <c r="BY45" s="255"/>
      <c r="BZ45" s="256"/>
      <c r="CA45" s="257"/>
      <c r="CB45" s="258"/>
    </row>
    <row r="46" spans="2:80">
      <c r="B46" s="244" t="s">
        <v>943</v>
      </c>
      <c r="C46" s="141" t="s">
        <v>1176</v>
      </c>
      <c r="D46" s="252" t="s">
        <v>1173</v>
      </c>
      <c r="E46" s="252" t="s">
        <v>1113</v>
      </c>
      <c r="F46" s="470" t="s">
        <v>1177</v>
      </c>
      <c r="G46" s="468" t="s">
        <v>984</v>
      </c>
      <c r="H46" s="468">
        <v>2029</v>
      </c>
      <c r="I46" s="468">
        <v>10</v>
      </c>
      <c r="J46" s="245">
        <v>24297</v>
      </c>
      <c r="K46" s="246"/>
      <c r="L46" s="247">
        <v>30</v>
      </c>
      <c r="M46" s="248"/>
      <c r="N46" s="249">
        <f t="shared" si="0"/>
        <v>728910</v>
      </c>
      <c r="O46" s="250">
        <v>0.35</v>
      </c>
      <c r="P46" s="251">
        <f t="shared" si="1"/>
        <v>984028.50000000012</v>
      </c>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53"/>
      <c r="BQ46" s="137"/>
      <c r="BR46" s="252"/>
      <c r="BS46" s="252"/>
      <c r="BT46" s="165"/>
      <c r="BU46" s="252"/>
      <c r="BV46" s="245"/>
      <c r="BW46" s="254"/>
      <c r="BX46" s="247"/>
      <c r="BY46" s="255"/>
      <c r="BZ46" s="256"/>
      <c r="CA46" s="257"/>
      <c r="CB46" s="258"/>
    </row>
    <row r="47" spans="2:80" ht="30">
      <c r="B47" s="244" t="s">
        <v>943</v>
      </c>
      <c r="C47" s="141" t="s">
        <v>1176</v>
      </c>
      <c r="D47" s="252" t="s">
        <v>1173</v>
      </c>
      <c r="E47" s="252" t="s">
        <v>1178</v>
      </c>
      <c r="F47" s="469" t="s">
        <v>1179</v>
      </c>
      <c r="G47" s="468" t="s">
        <v>984</v>
      </c>
      <c r="H47" s="125">
        <v>2029</v>
      </c>
      <c r="I47" s="125">
        <v>10</v>
      </c>
      <c r="J47" s="245">
        <v>24297</v>
      </c>
      <c r="K47" s="246"/>
      <c r="L47" s="247">
        <v>50</v>
      </c>
      <c r="M47" s="248"/>
      <c r="N47" s="249">
        <f t="shared" si="0"/>
        <v>1214850</v>
      </c>
      <c r="O47" s="250">
        <v>0.35</v>
      </c>
      <c r="P47" s="251">
        <f t="shared" si="1"/>
        <v>1640047.5</v>
      </c>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53"/>
      <c r="BQ47" s="137"/>
      <c r="BR47" s="252"/>
      <c r="BS47" s="252"/>
      <c r="BT47" s="165"/>
      <c r="BU47" s="252"/>
      <c r="BV47" s="245"/>
      <c r="BW47" s="254"/>
      <c r="BX47" s="247"/>
      <c r="BY47" s="255"/>
      <c r="BZ47" s="256"/>
      <c r="CA47" s="257"/>
      <c r="CB47" s="258"/>
    </row>
    <row r="48" spans="2:80" ht="30">
      <c r="B48" s="244" t="s">
        <v>943</v>
      </c>
      <c r="C48" s="141" t="s">
        <v>1180</v>
      </c>
      <c r="D48" s="252" t="s">
        <v>1173</v>
      </c>
      <c r="E48" s="252" t="s">
        <v>1123</v>
      </c>
      <c r="F48" s="469" t="s">
        <v>1128</v>
      </c>
      <c r="G48" s="468" t="s">
        <v>984</v>
      </c>
      <c r="H48" s="125">
        <v>2029</v>
      </c>
      <c r="I48" s="125">
        <v>20</v>
      </c>
      <c r="J48" s="245">
        <v>4182</v>
      </c>
      <c r="K48" s="246"/>
      <c r="L48" s="247">
        <v>1000</v>
      </c>
      <c r="M48" s="248"/>
      <c r="N48" s="249">
        <f t="shared" si="0"/>
        <v>4182000</v>
      </c>
      <c r="O48" s="250">
        <v>0.35</v>
      </c>
      <c r="P48" s="251">
        <f t="shared" si="1"/>
        <v>5645700</v>
      </c>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53"/>
      <c r="BQ48" s="137"/>
      <c r="BR48" s="252"/>
      <c r="BS48" s="252"/>
      <c r="BT48" s="165"/>
      <c r="BU48" s="252"/>
      <c r="BV48" s="245"/>
      <c r="BW48" s="254"/>
      <c r="BX48" s="247"/>
      <c r="BY48" s="255"/>
      <c r="BZ48" s="256"/>
      <c r="CA48" s="257"/>
      <c r="CB48" s="258"/>
    </row>
    <row r="49" spans="2:80">
      <c r="B49" s="244" t="s">
        <v>943</v>
      </c>
      <c r="C49" s="141" t="s">
        <v>1180</v>
      </c>
      <c r="D49" s="252" t="s">
        <v>1173</v>
      </c>
      <c r="E49" s="252" t="s">
        <v>1130</v>
      </c>
      <c r="F49" s="469" t="s">
        <v>1181</v>
      </c>
      <c r="G49" s="468" t="s">
        <v>984</v>
      </c>
      <c r="H49" s="125">
        <v>2029</v>
      </c>
      <c r="I49" s="125">
        <v>10</v>
      </c>
      <c r="J49" s="245">
        <v>4182</v>
      </c>
      <c r="K49" s="246"/>
      <c r="L49" s="247">
        <v>50</v>
      </c>
      <c r="M49" s="248"/>
      <c r="N49" s="249">
        <f>(M49*K49)+(L49*J49)</f>
        <v>209100</v>
      </c>
      <c r="O49" s="250">
        <v>0.35</v>
      </c>
      <c r="P49" s="251">
        <f t="shared" si="1"/>
        <v>282285</v>
      </c>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53"/>
      <c r="BQ49" s="137"/>
      <c r="BR49" s="252"/>
      <c r="BS49" s="252"/>
      <c r="BT49" s="165"/>
      <c r="BU49" s="252"/>
      <c r="BV49" s="245"/>
      <c r="BW49" s="254"/>
      <c r="BX49" s="247"/>
      <c r="BY49" s="255"/>
      <c r="BZ49" s="256"/>
      <c r="CA49" s="257"/>
      <c r="CB49" s="258"/>
    </row>
    <row r="50" spans="2:80">
      <c r="B50" s="244" t="s">
        <v>943</v>
      </c>
      <c r="C50" s="141" t="s">
        <v>1182</v>
      </c>
      <c r="D50" s="252" t="s">
        <v>9</v>
      </c>
      <c r="E50" s="252" t="s">
        <v>1130</v>
      </c>
      <c r="F50" s="470" t="s">
        <v>1174</v>
      </c>
      <c r="G50" s="468" t="s">
        <v>983</v>
      </c>
      <c r="H50" s="468">
        <v>2026</v>
      </c>
      <c r="I50" s="468">
        <v>20</v>
      </c>
      <c r="J50" s="245"/>
      <c r="K50" s="487">
        <v>1024</v>
      </c>
      <c r="L50" s="247"/>
      <c r="M50" s="255">
        <v>800</v>
      </c>
      <c r="N50" s="249">
        <f t="shared" ref="N50:N93" si="4">(M50*K50)+(L50*J50)</f>
        <v>819200</v>
      </c>
      <c r="O50" s="250">
        <v>0.35</v>
      </c>
      <c r="P50" s="251">
        <f t="shared" si="1"/>
        <v>1105920</v>
      </c>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53"/>
      <c r="BQ50" s="137"/>
      <c r="BR50" s="252"/>
      <c r="BS50" s="252"/>
      <c r="BT50" s="165"/>
      <c r="BU50" s="252"/>
      <c r="BV50" s="245"/>
      <c r="BW50" s="254"/>
      <c r="BX50" s="247"/>
      <c r="BY50" s="255"/>
      <c r="BZ50" s="256"/>
      <c r="CA50" s="257"/>
      <c r="CB50" s="258"/>
    </row>
    <row r="51" spans="2:80">
      <c r="B51" s="244" t="s">
        <v>943</v>
      </c>
      <c r="C51" s="141" t="s">
        <v>1183</v>
      </c>
      <c r="D51" s="252" t="s">
        <v>9</v>
      </c>
      <c r="E51" s="252" t="s">
        <v>1184</v>
      </c>
      <c r="F51" s="469" t="s">
        <v>1185</v>
      </c>
      <c r="G51" s="468" t="s">
        <v>984</v>
      </c>
      <c r="H51" s="125">
        <v>2029</v>
      </c>
      <c r="I51" s="125">
        <v>15</v>
      </c>
      <c r="J51" s="245">
        <v>58178</v>
      </c>
      <c r="K51" s="246"/>
      <c r="L51" s="247">
        <v>40</v>
      </c>
      <c r="M51" s="248"/>
      <c r="N51" s="249">
        <f t="shared" si="4"/>
        <v>2327120</v>
      </c>
      <c r="O51" s="250">
        <v>0.35</v>
      </c>
      <c r="P51" s="251">
        <f t="shared" si="1"/>
        <v>3141612</v>
      </c>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53"/>
      <c r="BQ51" s="137"/>
      <c r="BR51" s="252"/>
      <c r="BS51" s="252"/>
      <c r="BT51" s="165"/>
      <c r="BU51" s="252"/>
      <c r="BV51" s="245"/>
      <c r="BW51" s="254"/>
      <c r="BX51" s="247"/>
      <c r="BY51" s="255"/>
      <c r="BZ51" s="256"/>
      <c r="CA51" s="257"/>
      <c r="CB51" s="258"/>
    </row>
    <row r="52" spans="2:80">
      <c r="B52" s="244" t="s">
        <v>943</v>
      </c>
      <c r="C52" s="141" t="s">
        <v>1186</v>
      </c>
      <c r="D52" s="252" t="s">
        <v>9</v>
      </c>
      <c r="E52" s="252" t="s">
        <v>1113</v>
      </c>
      <c r="F52" s="470" t="s">
        <v>1187</v>
      </c>
      <c r="G52" s="468" t="s">
        <v>984</v>
      </c>
      <c r="H52" s="468">
        <v>2029</v>
      </c>
      <c r="I52" s="468">
        <v>10</v>
      </c>
      <c r="J52" s="245"/>
      <c r="K52" s="246">
        <v>1</v>
      </c>
      <c r="L52" s="247"/>
      <c r="M52" s="248">
        <v>100000</v>
      </c>
      <c r="N52" s="249">
        <f t="shared" si="4"/>
        <v>100000</v>
      </c>
      <c r="O52" s="250">
        <v>0.35</v>
      </c>
      <c r="P52" s="251">
        <f t="shared" si="1"/>
        <v>135000</v>
      </c>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53"/>
      <c r="BQ52" s="137"/>
      <c r="BR52" s="252"/>
      <c r="BS52" s="252"/>
      <c r="BT52" s="165"/>
      <c r="BU52" s="252"/>
      <c r="BV52" s="245"/>
      <c r="BW52" s="254"/>
      <c r="BX52" s="247"/>
      <c r="BY52" s="255"/>
      <c r="BZ52" s="256"/>
      <c r="CA52" s="257"/>
      <c r="CB52" s="258"/>
    </row>
    <row r="53" spans="2:80">
      <c r="B53" s="244" t="s">
        <v>943</v>
      </c>
      <c r="C53" s="141" t="s">
        <v>1155</v>
      </c>
      <c r="D53" s="252" t="s">
        <v>9</v>
      </c>
      <c r="E53" s="252" t="s">
        <v>1130</v>
      </c>
      <c r="F53" s="470" t="s">
        <v>1129</v>
      </c>
      <c r="G53" s="468" t="s">
        <v>984</v>
      </c>
      <c r="H53" s="468">
        <v>2029</v>
      </c>
      <c r="I53" s="468">
        <v>15</v>
      </c>
      <c r="J53" s="245"/>
      <c r="K53" s="246">
        <v>154</v>
      </c>
      <c r="L53" s="247"/>
      <c r="M53" s="248">
        <v>4000</v>
      </c>
      <c r="N53" s="249">
        <f t="shared" si="4"/>
        <v>616000</v>
      </c>
      <c r="O53" s="250">
        <v>0.35</v>
      </c>
      <c r="P53" s="251">
        <f t="shared" si="1"/>
        <v>831600</v>
      </c>
      <c r="Q53" s="230"/>
      <c r="R53" s="230"/>
      <c r="S53" s="230"/>
      <c r="T53" s="230"/>
      <c r="U53" s="230"/>
      <c r="V53" s="230"/>
      <c r="W53" s="230"/>
      <c r="X53" s="230"/>
      <c r="Y53" s="230"/>
      <c r="Z53" s="230"/>
      <c r="AA53" s="230"/>
      <c r="AB53" s="230"/>
      <c r="AC53" s="230"/>
      <c r="AD53" s="230"/>
      <c r="AE53" s="230"/>
      <c r="AF53" s="230"/>
      <c r="AG53" s="230"/>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53"/>
      <c r="BQ53" s="137"/>
      <c r="BR53" s="252"/>
      <c r="BS53" s="252"/>
      <c r="BT53" s="165"/>
      <c r="BU53" s="252"/>
      <c r="BV53" s="245"/>
      <c r="BW53" s="254"/>
      <c r="BX53" s="247"/>
      <c r="BY53" s="255"/>
      <c r="BZ53" s="256"/>
      <c r="CA53" s="257"/>
      <c r="CB53" s="258"/>
    </row>
    <row r="54" spans="2:80" ht="30">
      <c r="B54" s="244" t="s">
        <v>943</v>
      </c>
      <c r="C54" s="141" t="s">
        <v>1230</v>
      </c>
      <c r="D54" s="252" t="s">
        <v>9</v>
      </c>
      <c r="E54" s="252" t="s">
        <v>1144</v>
      </c>
      <c r="F54" s="470" t="s">
        <v>1188</v>
      </c>
      <c r="G54" s="468" t="s">
        <v>983</v>
      </c>
      <c r="H54" s="468">
        <v>2026</v>
      </c>
      <c r="I54" s="468">
        <v>15</v>
      </c>
      <c r="J54" s="245">
        <v>3720</v>
      </c>
      <c r="K54" s="246"/>
      <c r="L54" s="247">
        <v>300</v>
      </c>
      <c r="M54" s="248"/>
      <c r="N54" s="249">
        <f t="shared" si="4"/>
        <v>1116000</v>
      </c>
      <c r="O54" s="250">
        <v>0.35</v>
      </c>
      <c r="P54" s="251">
        <f t="shared" si="1"/>
        <v>1506600</v>
      </c>
      <c r="Q54" s="230"/>
      <c r="R54" s="230"/>
      <c r="S54" s="230"/>
      <c r="T54" s="230"/>
      <c r="U54" s="230"/>
      <c r="V54" s="230"/>
      <c r="W54" s="230"/>
      <c r="X54" s="230"/>
      <c r="Y54" s="230"/>
      <c r="Z54" s="230"/>
      <c r="AA54" s="230"/>
      <c r="AB54" s="230"/>
      <c r="AC54" s="230"/>
      <c r="AD54" s="230"/>
      <c r="AE54" s="230"/>
      <c r="AF54" s="230"/>
      <c r="AG54" s="230"/>
      <c r="AH54" s="230"/>
      <c r="AI54" s="230"/>
      <c r="AJ54" s="230"/>
      <c r="AK54" s="230"/>
      <c r="AL54" s="230"/>
      <c r="AM54" s="230"/>
      <c r="AN54" s="230"/>
      <c r="AO54" s="230"/>
      <c r="AP54" s="230"/>
      <c r="AQ54" s="230"/>
      <c r="AR54" s="230"/>
      <c r="AS54" s="230"/>
      <c r="AT54" s="230"/>
      <c r="AU54" s="230"/>
      <c r="AV54" s="230"/>
      <c r="AW54" s="230"/>
      <c r="AX54" s="230"/>
      <c r="AY54" s="230"/>
      <c r="AZ54" s="230"/>
      <c r="BA54" s="230"/>
      <c r="BB54" s="230"/>
      <c r="BC54" s="230"/>
      <c r="BD54" s="230"/>
      <c r="BE54" s="230"/>
      <c r="BF54" s="230"/>
      <c r="BG54" s="230"/>
      <c r="BH54" s="230"/>
      <c r="BI54" s="230"/>
      <c r="BJ54" s="230"/>
      <c r="BK54" s="230"/>
      <c r="BL54" s="230"/>
      <c r="BM54" s="230"/>
      <c r="BN54" s="230"/>
      <c r="BO54" s="230"/>
      <c r="BP54" s="253"/>
      <c r="BQ54" s="137"/>
      <c r="BR54" s="252"/>
      <c r="BS54" s="252"/>
      <c r="BT54" s="165"/>
      <c r="BU54" s="252"/>
      <c r="BV54" s="245"/>
      <c r="BW54" s="254"/>
      <c r="BX54" s="247"/>
      <c r="BY54" s="255"/>
      <c r="BZ54" s="256"/>
      <c r="CA54" s="257"/>
      <c r="CB54" s="258"/>
    </row>
    <row r="55" spans="2:80" ht="45">
      <c r="B55" s="244" t="s">
        <v>943</v>
      </c>
      <c r="C55" s="141" t="s">
        <v>1231</v>
      </c>
      <c r="D55" s="252" t="s">
        <v>9</v>
      </c>
      <c r="E55" s="252" t="s">
        <v>1113</v>
      </c>
      <c r="F55" s="470" t="s">
        <v>1189</v>
      </c>
      <c r="G55" s="468" t="s">
        <v>984</v>
      </c>
      <c r="H55" s="468">
        <v>2029</v>
      </c>
      <c r="I55" s="468">
        <v>15</v>
      </c>
      <c r="J55" s="245">
        <v>37820</v>
      </c>
      <c r="K55" s="246"/>
      <c r="L55" s="247">
        <v>300</v>
      </c>
      <c r="M55" s="248"/>
      <c r="N55" s="249">
        <f t="shared" si="4"/>
        <v>11346000</v>
      </c>
      <c r="O55" s="250">
        <v>0.35</v>
      </c>
      <c r="P55" s="251">
        <f t="shared" si="1"/>
        <v>15317100.000000002</v>
      </c>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c r="AP55" s="230"/>
      <c r="AQ55" s="230"/>
      <c r="AR55" s="230"/>
      <c r="AS55" s="230"/>
      <c r="AT55" s="230"/>
      <c r="AU55" s="230"/>
      <c r="AV55" s="230"/>
      <c r="AW55" s="230"/>
      <c r="AX55" s="230"/>
      <c r="AY55" s="230"/>
      <c r="AZ55" s="230"/>
      <c r="BA55" s="230"/>
      <c r="BB55" s="230"/>
      <c r="BC55" s="230"/>
      <c r="BD55" s="230"/>
      <c r="BE55" s="230"/>
      <c r="BF55" s="230"/>
      <c r="BG55" s="230"/>
      <c r="BH55" s="230"/>
      <c r="BI55" s="230"/>
      <c r="BJ55" s="230"/>
      <c r="BK55" s="230"/>
      <c r="BL55" s="230"/>
      <c r="BM55" s="230"/>
      <c r="BN55" s="230"/>
      <c r="BO55" s="230"/>
      <c r="BP55" s="253"/>
      <c r="BQ55" s="137"/>
      <c r="BR55" s="252"/>
      <c r="BS55" s="252"/>
      <c r="BT55" s="165"/>
      <c r="BU55" s="252"/>
      <c r="BV55" s="245"/>
      <c r="BW55" s="254"/>
      <c r="BX55" s="247"/>
      <c r="BY55" s="255"/>
      <c r="BZ55" s="256"/>
      <c r="CA55" s="257"/>
      <c r="CB55" s="258"/>
    </row>
    <row r="56" spans="2:80" ht="30">
      <c r="B56" s="244" t="s">
        <v>943</v>
      </c>
      <c r="C56" s="141" t="s">
        <v>1232</v>
      </c>
      <c r="D56" s="252" t="s">
        <v>9</v>
      </c>
      <c r="E56" s="252" t="s">
        <v>1113</v>
      </c>
      <c r="F56" s="470" t="s">
        <v>1229</v>
      </c>
      <c r="G56" s="468" t="s">
        <v>984</v>
      </c>
      <c r="H56" s="468">
        <v>2029</v>
      </c>
      <c r="I56" s="468">
        <v>15</v>
      </c>
      <c r="J56" s="245">
        <v>12168</v>
      </c>
      <c r="K56" s="246"/>
      <c r="L56" s="247">
        <v>300</v>
      </c>
      <c r="M56" s="248"/>
      <c r="N56" s="249">
        <f t="shared" si="4"/>
        <v>3650400</v>
      </c>
      <c r="O56" s="250">
        <v>0.35</v>
      </c>
      <c r="P56" s="251">
        <f t="shared" ref="P56" si="5">(1+O56)*N56</f>
        <v>4928040</v>
      </c>
      <c r="Q56" s="230"/>
      <c r="R56" s="230"/>
      <c r="S56" s="230"/>
      <c r="T56" s="230"/>
      <c r="U56" s="230"/>
      <c r="V56" s="230"/>
      <c r="W56" s="230"/>
      <c r="X56" s="230"/>
      <c r="Y56" s="230"/>
      <c r="Z56" s="230"/>
      <c r="AA56" s="230"/>
      <c r="AB56" s="230"/>
      <c r="AC56" s="230"/>
      <c r="AD56" s="230"/>
      <c r="AE56" s="230"/>
      <c r="AF56" s="230"/>
      <c r="AG56" s="230"/>
      <c r="AH56" s="230"/>
      <c r="AI56" s="230"/>
      <c r="AJ56" s="230"/>
      <c r="AK56" s="230"/>
      <c r="AL56" s="230"/>
      <c r="AM56" s="230"/>
      <c r="AN56" s="230"/>
      <c r="AO56" s="230"/>
      <c r="AP56" s="230"/>
      <c r="AQ56" s="230"/>
      <c r="AR56" s="230"/>
      <c r="AS56" s="230"/>
      <c r="AT56" s="230"/>
      <c r="AU56" s="230"/>
      <c r="AV56" s="230"/>
      <c r="AW56" s="230"/>
      <c r="AX56" s="230"/>
      <c r="AY56" s="230"/>
      <c r="AZ56" s="230"/>
      <c r="BA56" s="230"/>
      <c r="BB56" s="230"/>
      <c r="BC56" s="230"/>
      <c r="BD56" s="230"/>
      <c r="BE56" s="230"/>
      <c r="BF56" s="230"/>
      <c r="BG56" s="230"/>
      <c r="BH56" s="230"/>
      <c r="BI56" s="230"/>
      <c r="BJ56" s="230"/>
      <c r="BK56" s="230"/>
      <c r="BL56" s="230"/>
      <c r="BM56" s="230"/>
      <c r="BN56" s="230"/>
      <c r="BO56" s="230"/>
      <c r="BP56" s="253"/>
      <c r="BQ56" s="137"/>
      <c r="BR56" s="252"/>
      <c r="BS56" s="252"/>
      <c r="BT56" s="165"/>
      <c r="BU56" s="252"/>
      <c r="BV56" s="245"/>
      <c r="BW56" s="254"/>
      <c r="BX56" s="247"/>
      <c r="BY56" s="255"/>
      <c r="BZ56" s="256"/>
      <c r="CA56" s="257"/>
      <c r="CB56" s="258"/>
    </row>
    <row r="57" spans="2:80" ht="45">
      <c r="B57" s="244" t="s">
        <v>943</v>
      </c>
      <c r="C57" s="141" t="s">
        <v>1190</v>
      </c>
      <c r="D57" s="252" t="s">
        <v>9</v>
      </c>
      <c r="E57" s="252" t="s">
        <v>1113</v>
      </c>
      <c r="F57" s="470" t="s">
        <v>1191</v>
      </c>
      <c r="G57" s="468" t="s">
        <v>984</v>
      </c>
      <c r="H57" s="468">
        <v>2029</v>
      </c>
      <c r="I57" s="468">
        <v>15</v>
      </c>
      <c r="J57" s="245">
        <f>3612+3532</f>
        <v>7144</v>
      </c>
      <c r="K57" s="246"/>
      <c r="L57" s="247">
        <v>300</v>
      </c>
      <c r="M57" s="248"/>
      <c r="N57" s="249">
        <f t="shared" si="4"/>
        <v>2143200</v>
      </c>
      <c r="O57" s="250">
        <v>0.35</v>
      </c>
      <c r="P57" s="251">
        <f t="shared" si="1"/>
        <v>2893320</v>
      </c>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53"/>
      <c r="BQ57" s="137"/>
      <c r="BR57" s="252"/>
      <c r="BS57" s="252"/>
      <c r="BT57" s="165"/>
      <c r="BU57" s="252"/>
      <c r="BV57" s="245"/>
      <c r="BW57" s="254"/>
      <c r="BX57" s="247"/>
      <c r="BY57" s="255"/>
      <c r="BZ57" s="256"/>
      <c r="CA57" s="257"/>
      <c r="CB57" s="258"/>
    </row>
    <row r="58" spans="2:80" ht="27.95" customHeight="1">
      <c r="B58" s="244" t="s">
        <v>943</v>
      </c>
      <c r="C58" s="141" t="s">
        <v>1190</v>
      </c>
      <c r="D58" s="252" t="s">
        <v>9</v>
      </c>
      <c r="E58" s="252" t="s">
        <v>1192</v>
      </c>
      <c r="F58" s="470" t="s">
        <v>1140</v>
      </c>
      <c r="G58" s="468" t="s">
        <v>984</v>
      </c>
      <c r="H58" s="468">
        <v>2029</v>
      </c>
      <c r="I58" s="468">
        <v>10</v>
      </c>
      <c r="J58" s="245"/>
      <c r="K58" s="246">
        <v>1</v>
      </c>
      <c r="L58" s="247"/>
      <c r="M58" s="248">
        <v>30000</v>
      </c>
      <c r="N58" s="249">
        <f t="shared" si="4"/>
        <v>30000</v>
      </c>
      <c r="O58" s="250">
        <v>0.35</v>
      </c>
      <c r="P58" s="251">
        <f t="shared" si="1"/>
        <v>40500</v>
      </c>
      <c r="Q58" s="230"/>
      <c r="R58" s="230"/>
      <c r="S58" s="230"/>
      <c r="T58" s="230"/>
      <c r="U58" s="230"/>
      <c r="V58" s="230"/>
      <c r="W58" s="230"/>
      <c r="X58" s="230"/>
      <c r="Y58" s="230"/>
      <c r="Z58" s="230"/>
      <c r="AA58" s="230"/>
      <c r="AB58" s="230"/>
      <c r="AC58" s="230"/>
      <c r="AD58" s="230"/>
      <c r="AE58" s="230"/>
      <c r="AF58" s="230"/>
      <c r="AG58" s="230"/>
      <c r="AH58" s="230"/>
      <c r="AI58" s="230"/>
      <c r="AJ58" s="230"/>
      <c r="AK58" s="230"/>
      <c r="AL58" s="230"/>
      <c r="AM58" s="230"/>
      <c r="AN58" s="230"/>
      <c r="AO58" s="230"/>
      <c r="AP58" s="230"/>
      <c r="AQ58" s="230"/>
      <c r="AR58" s="230"/>
      <c r="AS58" s="230"/>
      <c r="AT58" s="230"/>
      <c r="AU58" s="230"/>
      <c r="AV58" s="230"/>
      <c r="AW58" s="230"/>
      <c r="AX58" s="230"/>
      <c r="AY58" s="230"/>
      <c r="AZ58" s="230"/>
      <c r="BA58" s="230"/>
      <c r="BB58" s="230"/>
      <c r="BC58" s="230"/>
      <c r="BD58" s="230"/>
      <c r="BE58" s="230"/>
      <c r="BF58" s="230"/>
      <c r="BG58" s="230"/>
      <c r="BH58" s="230"/>
      <c r="BI58" s="230"/>
      <c r="BJ58" s="230"/>
      <c r="BK58" s="230"/>
      <c r="BL58" s="230"/>
      <c r="BM58" s="230"/>
      <c r="BN58" s="230"/>
      <c r="BO58" s="230"/>
      <c r="BP58" s="253"/>
      <c r="BQ58" s="137"/>
      <c r="BR58" s="252"/>
      <c r="BS58" s="252"/>
      <c r="BT58" s="165"/>
      <c r="BU58" s="252"/>
      <c r="BV58" s="245"/>
      <c r="BW58" s="254"/>
      <c r="BX58" s="247"/>
      <c r="BY58" s="255"/>
      <c r="BZ58" s="256"/>
      <c r="CA58" s="257"/>
      <c r="CB58" s="258"/>
    </row>
    <row r="59" spans="2:80" ht="45">
      <c r="B59" s="244" t="s">
        <v>943</v>
      </c>
      <c r="C59" s="141" t="s">
        <v>1193</v>
      </c>
      <c r="D59" s="252" t="s">
        <v>9</v>
      </c>
      <c r="E59" s="252" t="s">
        <v>1113</v>
      </c>
      <c r="F59" s="470" t="s">
        <v>1191</v>
      </c>
      <c r="G59" s="468" t="s">
        <v>984</v>
      </c>
      <c r="H59" s="468">
        <v>2029</v>
      </c>
      <c r="I59" s="468">
        <v>10</v>
      </c>
      <c r="J59" s="245">
        <v>1152</v>
      </c>
      <c r="K59" s="246"/>
      <c r="L59" s="247">
        <v>300</v>
      </c>
      <c r="M59" s="248"/>
      <c r="N59" s="249">
        <f t="shared" si="4"/>
        <v>345600</v>
      </c>
      <c r="O59" s="250">
        <v>0.35</v>
      </c>
      <c r="P59" s="251">
        <f t="shared" si="1"/>
        <v>466560.00000000006</v>
      </c>
      <c r="Q59" s="230"/>
      <c r="R59" s="230"/>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c r="AP59" s="230"/>
      <c r="AQ59" s="230"/>
      <c r="AR59" s="230"/>
      <c r="AS59" s="230"/>
      <c r="AT59" s="230"/>
      <c r="AU59" s="230"/>
      <c r="AV59" s="230"/>
      <c r="AW59" s="230"/>
      <c r="AX59" s="230"/>
      <c r="AY59" s="230"/>
      <c r="AZ59" s="230"/>
      <c r="BA59" s="230"/>
      <c r="BB59" s="230"/>
      <c r="BC59" s="230"/>
      <c r="BD59" s="230"/>
      <c r="BE59" s="230"/>
      <c r="BF59" s="230"/>
      <c r="BG59" s="230"/>
      <c r="BH59" s="230"/>
      <c r="BI59" s="230"/>
      <c r="BJ59" s="230"/>
      <c r="BK59" s="230"/>
      <c r="BL59" s="230"/>
      <c r="BM59" s="230"/>
      <c r="BN59" s="230"/>
      <c r="BO59" s="230"/>
      <c r="BP59" s="253"/>
      <c r="BQ59" s="137"/>
      <c r="BR59" s="252"/>
      <c r="BS59" s="252"/>
      <c r="BT59" s="165"/>
      <c r="BU59" s="252"/>
      <c r="BV59" s="245"/>
      <c r="BW59" s="254"/>
      <c r="BX59" s="247"/>
      <c r="BY59" s="255"/>
      <c r="BZ59" s="256"/>
      <c r="CA59" s="257"/>
      <c r="CB59" s="258"/>
    </row>
    <row r="60" spans="2:80" ht="32.1" customHeight="1">
      <c r="B60" s="244" t="s">
        <v>943</v>
      </c>
      <c r="C60" s="141" t="s">
        <v>1194</v>
      </c>
      <c r="D60" s="252" t="s">
        <v>9</v>
      </c>
      <c r="E60" s="252" t="s">
        <v>1113</v>
      </c>
      <c r="F60" s="470" t="s">
        <v>1195</v>
      </c>
      <c r="G60" s="468" t="s">
        <v>984</v>
      </c>
      <c r="H60" s="468">
        <v>2029</v>
      </c>
      <c r="I60" s="468">
        <v>15</v>
      </c>
      <c r="J60" s="245">
        <f>1097+1200</f>
        <v>2297</v>
      </c>
      <c r="K60" s="246"/>
      <c r="L60" s="247">
        <v>30</v>
      </c>
      <c r="M60" s="248"/>
      <c r="N60" s="249">
        <f t="shared" si="4"/>
        <v>68910</v>
      </c>
      <c r="O60" s="250">
        <v>0.35</v>
      </c>
      <c r="P60" s="251">
        <f t="shared" si="1"/>
        <v>93028.5</v>
      </c>
      <c r="Q60" s="230"/>
      <c r="R60" s="230"/>
      <c r="S60" s="230"/>
      <c r="T60" s="230"/>
      <c r="U60" s="230"/>
      <c r="V60" s="230"/>
      <c r="W60" s="230"/>
      <c r="X60" s="230"/>
      <c r="Y60" s="230"/>
      <c r="Z60" s="230"/>
      <c r="AA60" s="230"/>
      <c r="AB60" s="230"/>
      <c r="AC60" s="230"/>
      <c r="AD60" s="230"/>
      <c r="AE60" s="230"/>
      <c r="AF60" s="230"/>
      <c r="AG60" s="230"/>
      <c r="AH60" s="230"/>
      <c r="AI60" s="230"/>
      <c r="AJ60" s="230"/>
      <c r="AK60" s="230"/>
      <c r="AL60" s="230"/>
      <c r="AM60" s="230"/>
      <c r="AN60" s="230"/>
      <c r="AO60" s="230"/>
      <c r="AP60" s="230"/>
      <c r="AQ60" s="230"/>
      <c r="AR60" s="230"/>
      <c r="AS60" s="230"/>
      <c r="AT60" s="230"/>
      <c r="AU60" s="230"/>
      <c r="AV60" s="230"/>
      <c r="AW60" s="230"/>
      <c r="AX60" s="230"/>
      <c r="AY60" s="230"/>
      <c r="AZ60" s="230"/>
      <c r="BA60" s="230"/>
      <c r="BB60" s="230"/>
      <c r="BC60" s="230"/>
      <c r="BD60" s="230"/>
      <c r="BE60" s="230"/>
      <c r="BF60" s="230"/>
      <c r="BG60" s="230"/>
      <c r="BH60" s="230"/>
      <c r="BI60" s="230"/>
      <c r="BJ60" s="230"/>
      <c r="BK60" s="230"/>
      <c r="BL60" s="230"/>
      <c r="BM60" s="230"/>
      <c r="BN60" s="230"/>
      <c r="BO60" s="230"/>
      <c r="BP60" s="253"/>
      <c r="BQ60" s="137"/>
      <c r="BR60" s="252"/>
      <c r="BS60" s="252"/>
      <c r="BT60" s="165"/>
      <c r="BU60" s="252"/>
      <c r="BV60" s="245"/>
      <c r="BW60" s="254"/>
      <c r="BX60" s="247"/>
      <c r="BY60" s="255"/>
      <c r="BZ60" s="256"/>
      <c r="CA60" s="257"/>
      <c r="CB60" s="258"/>
    </row>
    <row r="61" spans="2:80" ht="45">
      <c r="B61" s="244" t="s">
        <v>943</v>
      </c>
      <c r="C61" s="141" t="s">
        <v>1367</v>
      </c>
      <c r="D61" s="252" t="s">
        <v>9</v>
      </c>
      <c r="E61" s="252" t="s">
        <v>1113</v>
      </c>
      <c r="F61" s="470" t="s">
        <v>1197</v>
      </c>
      <c r="G61" s="468" t="s">
        <v>984</v>
      </c>
      <c r="H61" s="468">
        <v>2029</v>
      </c>
      <c r="I61" s="468">
        <v>15</v>
      </c>
      <c r="J61" s="245">
        <v>1244</v>
      </c>
      <c r="K61" s="246"/>
      <c r="L61" s="247">
        <v>300</v>
      </c>
      <c r="M61" s="248"/>
      <c r="N61" s="249">
        <f t="shared" si="4"/>
        <v>373200</v>
      </c>
      <c r="O61" s="250">
        <v>0.35</v>
      </c>
      <c r="P61" s="251">
        <f t="shared" si="1"/>
        <v>503820.00000000006</v>
      </c>
      <c r="Q61" s="230"/>
      <c r="R61" s="230"/>
      <c r="S61" s="230"/>
      <c r="T61" s="230"/>
      <c r="U61" s="230"/>
      <c r="V61" s="230"/>
      <c r="W61" s="230"/>
      <c r="X61" s="230"/>
      <c r="Y61" s="230"/>
      <c r="Z61" s="230"/>
      <c r="AA61" s="230"/>
      <c r="AB61" s="230"/>
      <c r="AC61" s="230"/>
      <c r="AD61" s="230"/>
      <c r="AE61" s="230"/>
      <c r="AF61" s="230"/>
      <c r="AG61" s="230"/>
      <c r="AH61" s="230"/>
      <c r="AI61" s="230"/>
      <c r="AJ61" s="230"/>
      <c r="AK61" s="230"/>
      <c r="AL61" s="230"/>
      <c r="AM61" s="230"/>
      <c r="AN61" s="230"/>
      <c r="AO61" s="230"/>
      <c r="AP61" s="230"/>
      <c r="AQ61" s="230"/>
      <c r="AR61" s="230"/>
      <c r="AS61" s="230"/>
      <c r="AT61" s="230"/>
      <c r="AU61" s="230"/>
      <c r="AV61" s="230"/>
      <c r="AW61" s="230"/>
      <c r="AX61" s="230"/>
      <c r="AY61" s="230"/>
      <c r="AZ61" s="230"/>
      <c r="BA61" s="230"/>
      <c r="BB61" s="230"/>
      <c r="BC61" s="230"/>
      <c r="BD61" s="230"/>
      <c r="BE61" s="230"/>
      <c r="BF61" s="230"/>
      <c r="BG61" s="230"/>
      <c r="BH61" s="230"/>
      <c r="BI61" s="230"/>
      <c r="BJ61" s="230"/>
      <c r="BK61" s="230"/>
      <c r="BL61" s="230"/>
      <c r="BM61" s="230"/>
      <c r="BN61" s="230"/>
      <c r="BO61" s="230"/>
      <c r="BP61" s="253"/>
      <c r="BQ61" s="137"/>
      <c r="BR61" s="252"/>
      <c r="BS61" s="252"/>
      <c r="BT61" s="165"/>
      <c r="BU61" s="252"/>
      <c r="BV61" s="245"/>
      <c r="BW61" s="254"/>
      <c r="BX61" s="247"/>
      <c r="BY61" s="255"/>
      <c r="BZ61" s="256"/>
      <c r="CA61" s="257"/>
      <c r="CB61" s="258"/>
    </row>
    <row r="62" spans="2:80" ht="30">
      <c r="B62" s="244" t="s">
        <v>943</v>
      </c>
      <c r="C62" s="141" t="s">
        <v>1198</v>
      </c>
      <c r="D62" s="252" t="s">
        <v>9</v>
      </c>
      <c r="E62" s="252" t="s">
        <v>1113</v>
      </c>
      <c r="F62" s="470" t="s">
        <v>1332</v>
      </c>
      <c r="G62" s="468" t="s">
        <v>985</v>
      </c>
      <c r="H62" s="468">
        <v>2034</v>
      </c>
      <c r="I62" s="468">
        <v>15</v>
      </c>
      <c r="J62" s="245">
        <f>449+1001+97+135</f>
        <v>1682</v>
      </c>
      <c r="K62" s="246"/>
      <c r="L62" s="247">
        <v>200</v>
      </c>
      <c r="M62" s="248"/>
      <c r="N62" s="249">
        <f t="shared" si="4"/>
        <v>336400</v>
      </c>
      <c r="O62" s="250">
        <v>0.35</v>
      </c>
      <c r="P62" s="251">
        <f t="shared" si="1"/>
        <v>454140.00000000006</v>
      </c>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53"/>
      <c r="BQ62" s="137"/>
      <c r="BR62" s="252"/>
      <c r="BS62" s="252"/>
      <c r="BT62" s="165"/>
      <c r="BU62" s="252"/>
      <c r="BV62" s="245"/>
      <c r="BW62" s="254"/>
      <c r="BX62" s="247"/>
      <c r="BY62" s="255"/>
      <c r="BZ62" s="256"/>
      <c r="CA62" s="257"/>
      <c r="CB62" s="258"/>
    </row>
    <row r="63" spans="2:80" ht="45">
      <c r="B63" s="244" t="s">
        <v>943</v>
      </c>
      <c r="C63" s="141" t="s">
        <v>1167</v>
      </c>
      <c r="D63" s="252" t="s">
        <v>9</v>
      </c>
      <c r="E63" s="252" t="s">
        <v>1113</v>
      </c>
      <c r="F63" s="470" t="s">
        <v>1333</v>
      </c>
      <c r="G63" s="468" t="s">
        <v>984</v>
      </c>
      <c r="H63" s="468">
        <v>2029</v>
      </c>
      <c r="I63" s="468">
        <v>20</v>
      </c>
      <c r="J63" s="245">
        <v>12168</v>
      </c>
      <c r="K63" s="246"/>
      <c r="L63" s="247">
        <v>200</v>
      </c>
      <c r="M63" s="248"/>
      <c r="N63" s="249">
        <f t="shared" si="4"/>
        <v>2433600</v>
      </c>
      <c r="O63" s="250">
        <v>0.35</v>
      </c>
      <c r="P63" s="251">
        <f t="shared" si="1"/>
        <v>3285360</v>
      </c>
      <c r="Q63" s="230"/>
      <c r="R63" s="230"/>
      <c r="S63" s="230"/>
      <c r="T63" s="230"/>
      <c r="U63" s="230"/>
      <c r="V63" s="230"/>
      <c r="W63" s="230"/>
      <c r="X63" s="230"/>
      <c r="Y63" s="230"/>
      <c r="Z63" s="230"/>
      <c r="AA63" s="230"/>
      <c r="AB63" s="230"/>
      <c r="AC63" s="230"/>
      <c r="AD63" s="230"/>
      <c r="AE63" s="230"/>
      <c r="AF63" s="230"/>
      <c r="AG63" s="230"/>
      <c r="AH63" s="230"/>
      <c r="AI63" s="230"/>
      <c r="AJ63" s="230"/>
      <c r="AK63" s="230"/>
      <c r="AL63" s="230"/>
      <c r="AM63" s="230"/>
      <c r="AN63" s="230"/>
      <c r="AO63" s="230"/>
      <c r="AP63" s="230"/>
      <c r="AQ63" s="230"/>
      <c r="AR63" s="230"/>
      <c r="AS63" s="230"/>
      <c r="AT63" s="230"/>
      <c r="AU63" s="230"/>
      <c r="AV63" s="230"/>
      <c r="AW63" s="230"/>
      <c r="AX63" s="230"/>
      <c r="AY63" s="230"/>
      <c r="AZ63" s="230"/>
      <c r="BA63" s="230"/>
      <c r="BB63" s="230"/>
      <c r="BC63" s="230"/>
      <c r="BD63" s="230"/>
      <c r="BE63" s="230"/>
      <c r="BF63" s="230"/>
      <c r="BG63" s="230"/>
      <c r="BH63" s="230"/>
      <c r="BI63" s="230"/>
      <c r="BJ63" s="230"/>
      <c r="BK63" s="230"/>
      <c r="BL63" s="230"/>
      <c r="BM63" s="230"/>
      <c r="BN63" s="230"/>
      <c r="BO63" s="230"/>
      <c r="BP63" s="253"/>
      <c r="BQ63" s="137"/>
      <c r="BR63" s="252"/>
      <c r="BS63" s="252"/>
      <c r="BT63" s="165"/>
      <c r="BU63" s="252"/>
      <c r="BV63" s="245"/>
      <c r="BW63" s="254"/>
      <c r="BX63" s="247"/>
      <c r="BY63" s="255"/>
      <c r="BZ63" s="256"/>
      <c r="CA63" s="257"/>
      <c r="CB63" s="258"/>
    </row>
    <row r="64" spans="2:80" ht="30.95" customHeight="1">
      <c r="B64" s="244" t="s">
        <v>943</v>
      </c>
      <c r="C64" s="141" t="s">
        <v>1355</v>
      </c>
      <c r="D64" s="252" t="s">
        <v>992</v>
      </c>
      <c r="E64" s="252" t="s">
        <v>1130</v>
      </c>
      <c r="F64" s="470" t="s">
        <v>1147</v>
      </c>
      <c r="G64" s="468" t="s">
        <v>983</v>
      </c>
      <c r="H64" s="468">
        <v>2026</v>
      </c>
      <c r="I64" s="468">
        <v>20</v>
      </c>
      <c r="J64" s="245"/>
      <c r="K64" s="487">
        <v>7645</v>
      </c>
      <c r="L64" s="247"/>
      <c r="M64" s="255">
        <v>300</v>
      </c>
      <c r="N64" s="249">
        <f t="shared" si="4"/>
        <v>2293500</v>
      </c>
      <c r="O64" s="250">
        <v>0.1</v>
      </c>
      <c r="P64" s="251">
        <f t="shared" si="1"/>
        <v>2522850</v>
      </c>
      <c r="Q64" s="230"/>
      <c r="R64" s="230"/>
      <c r="S64" s="230"/>
      <c r="T64" s="230"/>
      <c r="U64" s="230"/>
      <c r="V64" s="230"/>
      <c r="W64" s="230"/>
      <c r="X64" s="230"/>
      <c r="Y64" s="230"/>
      <c r="Z64" s="230"/>
      <c r="AA64" s="230"/>
      <c r="AB64" s="230"/>
      <c r="AC64" s="230"/>
      <c r="AD64" s="230"/>
      <c r="AE64" s="230"/>
      <c r="AF64" s="230"/>
      <c r="AG64" s="230"/>
      <c r="AH64" s="230"/>
      <c r="AI64" s="230"/>
      <c r="AJ64" s="230"/>
      <c r="AK64" s="230"/>
      <c r="AL64" s="230"/>
      <c r="AM64" s="230"/>
      <c r="AN64" s="230"/>
      <c r="AO64" s="230"/>
      <c r="AP64" s="230"/>
      <c r="AQ64" s="230"/>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230"/>
      <c r="BP64" s="253"/>
      <c r="BQ64" s="137"/>
      <c r="BR64" s="252"/>
      <c r="BS64" s="252"/>
      <c r="BT64" s="165"/>
      <c r="BU64" s="252"/>
      <c r="BV64" s="245"/>
      <c r="BW64" s="254"/>
      <c r="BX64" s="247"/>
      <c r="BY64" s="255"/>
      <c r="BZ64" s="256"/>
      <c r="CA64" s="257"/>
      <c r="CB64" s="258"/>
    </row>
    <row r="65" spans="2:80" ht="45">
      <c r="B65" s="244" t="s">
        <v>943</v>
      </c>
      <c r="C65" s="141" t="s">
        <v>1356</v>
      </c>
      <c r="D65" s="252" t="s">
        <v>992</v>
      </c>
      <c r="E65" s="252" t="s">
        <v>1149</v>
      </c>
      <c r="F65" s="470" t="s">
        <v>1235</v>
      </c>
      <c r="G65" s="468" t="s">
        <v>983</v>
      </c>
      <c r="H65" s="468">
        <v>2026</v>
      </c>
      <c r="I65" s="468">
        <v>10</v>
      </c>
      <c r="J65" s="245">
        <v>50552</v>
      </c>
      <c r="K65" s="246"/>
      <c r="L65" s="247">
        <v>7</v>
      </c>
      <c r="M65" s="248"/>
      <c r="N65" s="249">
        <f t="shared" si="4"/>
        <v>353864</v>
      </c>
      <c r="O65" s="250">
        <v>0.35</v>
      </c>
      <c r="P65" s="251">
        <f t="shared" si="1"/>
        <v>477716.4</v>
      </c>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0"/>
      <c r="AT65" s="230"/>
      <c r="AU65" s="230"/>
      <c r="AV65" s="230"/>
      <c r="AW65" s="230"/>
      <c r="AX65" s="230"/>
      <c r="AY65" s="230"/>
      <c r="AZ65" s="230"/>
      <c r="BA65" s="230"/>
      <c r="BB65" s="230"/>
      <c r="BC65" s="230"/>
      <c r="BD65" s="230"/>
      <c r="BE65" s="230"/>
      <c r="BF65" s="230"/>
      <c r="BG65" s="230"/>
      <c r="BH65" s="230"/>
      <c r="BI65" s="230"/>
      <c r="BJ65" s="230"/>
      <c r="BK65" s="230"/>
      <c r="BL65" s="230"/>
      <c r="BM65" s="230"/>
      <c r="BN65" s="230"/>
      <c r="BO65" s="230"/>
      <c r="BP65" s="253"/>
      <c r="BQ65" s="137"/>
      <c r="BR65" s="252"/>
      <c r="BS65" s="252"/>
      <c r="BT65" s="165"/>
      <c r="BU65" s="252"/>
      <c r="BV65" s="245"/>
      <c r="BW65" s="254"/>
      <c r="BX65" s="247"/>
      <c r="BY65" s="255"/>
      <c r="BZ65" s="256"/>
      <c r="CA65" s="257"/>
      <c r="CB65" s="258"/>
    </row>
    <row r="66" spans="2:80">
      <c r="B66" s="244" t="s">
        <v>943</v>
      </c>
      <c r="C66" s="141" t="s">
        <v>1357</v>
      </c>
      <c r="D66" s="252" t="s">
        <v>992</v>
      </c>
      <c r="E66" s="252" t="s">
        <v>1113</v>
      </c>
      <c r="F66" s="469" t="s">
        <v>1200</v>
      </c>
      <c r="G66" s="468" t="s">
        <v>983</v>
      </c>
      <c r="H66" s="125">
        <v>2026</v>
      </c>
      <c r="I66" s="468">
        <v>20</v>
      </c>
      <c r="J66" s="245"/>
      <c r="K66" s="246">
        <v>1</v>
      </c>
      <c r="L66" s="247"/>
      <c r="M66" s="248">
        <v>125000</v>
      </c>
      <c r="N66" s="249">
        <f t="shared" si="4"/>
        <v>125000</v>
      </c>
      <c r="O66" s="250">
        <v>0.35</v>
      </c>
      <c r="P66" s="251">
        <f t="shared" si="1"/>
        <v>168750</v>
      </c>
      <c r="Q66" s="230"/>
      <c r="R66" s="230"/>
      <c r="S66" s="230"/>
      <c r="T66" s="230"/>
      <c r="U66" s="230"/>
      <c r="V66" s="230"/>
      <c r="W66" s="230"/>
      <c r="X66" s="230"/>
      <c r="Y66" s="230"/>
      <c r="Z66" s="230"/>
      <c r="AA66" s="230"/>
      <c r="AB66" s="230"/>
      <c r="AC66" s="230"/>
      <c r="AD66" s="230"/>
      <c r="AE66" s="230"/>
      <c r="AF66" s="230"/>
      <c r="AG66" s="230"/>
      <c r="AH66" s="230"/>
      <c r="AI66" s="230"/>
      <c r="AJ66" s="230"/>
      <c r="AK66" s="230"/>
      <c r="AL66" s="230"/>
      <c r="AM66" s="230"/>
      <c r="AN66" s="230"/>
      <c r="AO66" s="230"/>
      <c r="AP66" s="230"/>
      <c r="AQ66" s="230"/>
      <c r="AR66" s="230"/>
      <c r="AS66" s="230"/>
      <c r="AT66" s="230"/>
      <c r="AU66" s="230"/>
      <c r="AV66" s="230"/>
      <c r="AW66" s="230"/>
      <c r="AX66" s="230"/>
      <c r="AY66" s="230"/>
      <c r="AZ66" s="230"/>
      <c r="BA66" s="230"/>
      <c r="BB66" s="230"/>
      <c r="BC66" s="230"/>
      <c r="BD66" s="230"/>
      <c r="BE66" s="230"/>
      <c r="BF66" s="230"/>
      <c r="BG66" s="230"/>
      <c r="BH66" s="230"/>
      <c r="BI66" s="230"/>
      <c r="BJ66" s="230"/>
      <c r="BK66" s="230"/>
      <c r="BL66" s="230"/>
      <c r="BM66" s="230"/>
      <c r="BN66" s="230"/>
      <c r="BO66" s="230"/>
      <c r="BP66" s="253"/>
      <c r="BQ66" s="137"/>
      <c r="BR66" s="252"/>
      <c r="BS66" s="252"/>
      <c r="BT66" s="165"/>
      <c r="BU66" s="252"/>
      <c r="BV66" s="245"/>
      <c r="BW66" s="254"/>
      <c r="BX66" s="247"/>
      <c r="BY66" s="255"/>
      <c r="BZ66" s="256"/>
      <c r="CA66" s="257"/>
      <c r="CB66" s="258"/>
    </row>
    <row r="67" spans="2:80">
      <c r="B67" s="244" t="s">
        <v>943</v>
      </c>
      <c r="C67" s="141" t="s">
        <v>1358</v>
      </c>
      <c r="D67" s="252" t="s">
        <v>992</v>
      </c>
      <c r="E67" s="252" t="s">
        <v>1113</v>
      </c>
      <c r="F67" s="469" t="s">
        <v>1200</v>
      </c>
      <c r="G67" s="468" t="s">
        <v>983</v>
      </c>
      <c r="H67" s="125">
        <v>2026</v>
      </c>
      <c r="I67" s="468">
        <v>20</v>
      </c>
      <c r="J67" s="245">
        <v>21286</v>
      </c>
      <c r="K67" s="246"/>
      <c r="L67" s="247">
        <v>10</v>
      </c>
      <c r="M67" s="248"/>
      <c r="N67" s="249">
        <f t="shared" si="4"/>
        <v>212860</v>
      </c>
      <c r="O67" s="250">
        <v>0.35</v>
      </c>
      <c r="P67" s="251">
        <f t="shared" si="1"/>
        <v>287361</v>
      </c>
      <c r="Q67" s="230"/>
      <c r="R67" s="230"/>
      <c r="S67" s="230"/>
      <c r="T67" s="230"/>
      <c r="U67" s="230"/>
      <c r="V67" s="230"/>
      <c r="W67" s="230"/>
      <c r="X67" s="230"/>
      <c r="Y67" s="230"/>
      <c r="Z67" s="230"/>
      <c r="AA67" s="230"/>
      <c r="AB67" s="230"/>
      <c r="AC67" s="230"/>
      <c r="AD67" s="230"/>
      <c r="AE67" s="230"/>
      <c r="AF67" s="230"/>
      <c r="AG67" s="230"/>
      <c r="AH67" s="230"/>
      <c r="AI67" s="230"/>
      <c r="AJ67" s="230"/>
      <c r="AK67" s="230"/>
      <c r="AL67" s="230"/>
      <c r="AM67" s="230"/>
      <c r="AN67" s="230"/>
      <c r="AO67" s="230"/>
      <c r="AP67" s="230"/>
      <c r="AQ67" s="230"/>
      <c r="AR67" s="230"/>
      <c r="AS67" s="230"/>
      <c r="AT67" s="230"/>
      <c r="AU67" s="230"/>
      <c r="AV67" s="230"/>
      <c r="AW67" s="230"/>
      <c r="AX67" s="230"/>
      <c r="AY67" s="230"/>
      <c r="AZ67" s="230"/>
      <c r="BA67" s="230"/>
      <c r="BB67" s="230"/>
      <c r="BC67" s="230"/>
      <c r="BD67" s="230"/>
      <c r="BE67" s="230"/>
      <c r="BF67" s="230"/>
      <c r="BG67" s="230"/>
      <c r="BH67" s="230"/>
      <c r="BI67" s="230"/>
      <c r="BJ67" s="230"/>
      <c r="BK67" s="230"/>
      <c r="BL67" s="230"/>
      <c r="BM67" s="230"/>
      <c r="BN67" s="230"/>
      <c r="BO67" s="230"/>
      <c r="BP67" s="253"/>
      <c r="BQ67" s="137"/>
      <c r="BR67" s="252"/>
      <c r="BS67" s="252"/>
      <c r="BT67" s="165"/>
      <c r="BU67" s="252"/>
      <c r="BV67" s="245"/>
      <c r="BW67" s="254"/>
      <c r="BX67" s="247"/>
      <c r="BY67" s="255"/>
      <c r="BZ67" s="256"/>
      <c r="CA67" s="257"/>
      <c r="CB67" s="258"/>
    </row>
    <row r="68" spans="2:80">
      <c r="B68" s="244" t="s">
        <v>943</v>
      </c>
      <c r="C68" s="141" t="s">
        <v>1201</v>
      </c>
      <c r="D68" s="252" t="s">
        <v>992</v>
      </c>
      <c r="E68" s="252" t="s">
        <v>1202</v>
      </c>
      <c r="F68" s="470" t="s">
        <v>1203</v>
      </c>
      <c r="G68" s="468" t="s">
        <v>983</v>
      </c>
      <c r="H68" s="468">
        <v>2026</v>
      </c>
      <c r="I68" s="468">
        <v>20</v>
      </c>
      <c r="J68" s="245"/>
      <c r="K68" s="246">
        <v>1</v>
      </c>
      <c r="L68" s="247"/>
      <c r="M68" s="248">
        <v>125000</v>
      </c>
      <c r="N68" s="249">
        <f t="shared" si="4"/>
        <v>125000</v>
      </c>
      <c r="O68" s="250">
        <v>0.35</v>
      </c>
      <c r="P68" s="251">
        <f t="shared" ref="P68:P94" si="6">(1+O68)*N68</f>
        <v>168750</v>
      </c>
      <c r="Q68" s="230"/>
      <c r="R68" s="230"/>
      <c r="S68" s="230"/>
      <c r="T68" s="230"/>
      <c r="U68" s="230"/>
      <c r="V68" s="230"/>
      <c r="W68" s="230"/>
      <c r="X68" s="230"/>
      <c r="Y68" s="230"/>
      <c r="Z68" s="230"/>
      <c r="AA68" s="230"/>
      <c r="AB68" s="230"/>
      <c r="AC68" s="230"/>
      <c r="AD68" s="230"/>
      <c r="AE68" s="230"/>
      <c r="AF68" s="230"/>
      <c r="AG68" s="230"/>
      <c r="AH68" s="230"/>
      <c r="AI68" s="230"/>
      <c r="AJ68" s="230"/>
      <c r="AK68" s="230"/>
      <c r="AL68" s="230"/>
      <c r="AM68" s="230"/>
      <c r="AN68" s="230"/>
      <c r="AO68" s="230"/>
      <c r="AP68" s="230"/>
      <c r="AQ68" s="230"/>
      <c r="AR68" s="230"/>
      <c r="AS68" s="230"/>
      <c r="AT68" s="230"/>
      <c r="AU68" s="230"/>
      <c r="AV68" s="230"/>
      <c r="AW68" s="230"/>
      <c r="AX68" s="230"/>
      <c r="AY68" s="230"/>
      <c r="AZ68" s="230"/>
      <c r="BA68" s="230"/>
      <c r="BB68" s="230"/>
      <c r="BC68" s="230"/>
      <c r="BD68" s="230"/>
      <c r="BE68" s="230"/>
      <c r="BF68" s="230"/>
      <c r="BG68" s="230"/>
      <c r="BH68" s="230"/>
      <c r="BI68" s="230"/>
      <c r="BJ68" s="230"/>
      <c r="BK68" s="230"/>
      <c r="BL68" s="230"/>
      <c r="BM68" s="230"/>
      <c r="BN68" s="230"/>
      <c r="BO68" s="230"/>
      <c r="BP68" s="253"/>
      <c r="BQ68" s="137"/>
      <c r="BR68" s="252"/>
      <c r="BS68" s="252"/>
      <c r="BT68" s="165"/>
      <c r="BU68" s="252"/>
      <c r="BV68" s="245"/>
      <c r="BW68" s="254"/>
      <c r="BX68" s="247"/>
      <c r="BY68" s="255"/>
      <c r="BZ68" s="256"/>
      <c r="CA68" s="257"/>
      <c r="CB68" s="258"/>
    </row>
    <row r="69" spans="2:80">
      <c r="B69" s="244" t="s">
        <v>943</v>
      </c>
      <c r="C69" s="141" t="s">
        <v>1359</v>
      </c>
      <c r="D69" s="252" t="s">
        <v>1000</v>
      </c>
      <c r="E69" s="252" t="s">
        <v>1113</v>
      </c>
      <c r="F69" s="470" t="s">
        <v>1145</v>
      </c>
      <c r="G69" s="468" t="s">
        <v>984</v>
      </c>
      <c r="H69" s="468">
        <v>2029</v>
      </c>
      <c r="I69" s="468">
        <v>10</v>
      </c>
      <c r="J69" s="245">
        <v>60628</v>
      </c>
      <c r="K69" s="246"/>
      <c r="L69" s="247">
        <v>5</v>
      </c>
      <c r="M69" s="248"/>
      <c r="N69" s="249">
        <f t="shared" si="4"/>
        <v>303140</v>
      </c>
      <c r="O69" s="250">
        <v>0.35</v>
      </c>
      <c r="P69" s="251">
        <f t="shared" si="6"/>
        <v>409239</v>
      </c>
      <c r="Q69" s="230"/>
      <c r="R69" s="230"/>
      <c r="S69" s="230"/>
      <c r="T69" s="230"/>
      <c r="U69" s="230"/>
      <c r="V69" s="230"/>
      <c r="W69" s="230"/>
      <c r="X69" s="230"/>
      <c r="Y69" s="230"/>
      <c r="Z69" s="230"/>
      <c r="AA69" s="230"/>
      <c r="AB69" s="230"/>
      <c r="AC69" s="230"/>
      <c r="AD69" s="230"/>
      <c r="AE69" s="230"/>
      <c r="AF69" s="230"/>
      <c r="AG69" s="230"/>
      <c r="AH69" s="230"/>
      <c r="AI69" s="230"/>
      <c r="AJ69" s="230"/>
      <c r="AK69" s="230"/>
      <c r="AL69" s="230"/>
      <c r="AM69" s="230"/>
      <c r="AN69" s="230"/>
      <c r="AO69" s="230"/>
      <c r="AP69" s="230"/>
      <c r="AQ69" s="230"/>
      <c r="AR69" s="230"/>
      <c r="AS69" s="230"/>
      <c r="AT69" s="230"/>
      <c r="AU69" s="230"/>
      <c r="AV69" s="230"/>
      <c r="AW69" s="230"/>
      <c r="AX69" s="230"/>
      <c r="AY69" s="230"/>
      <c r="AZ69" s="230"/>
      <c r="BA69" s="230"/>
      <c r="BB69" s="230"/>
      <c r="BC69" s="230"/>
      <c r="BD69" s="230"/>
      <c r="BE69" s="230"/>
      <c r="BF69" s="230"/>
      <c r="BG69" s="230"/>
      <c r="BH69" s="230"/>
      <c r="BI69" s="230"/>
      <c r="BJ69" s="230"/>
      <c r="BK69" s="230"/>
      <c r="BL69" s="230"/>
      <c r="BM69" s="230"/>
      <c r="BN69" s="230"/>
      <c r="BO69" s="230"/>
      <c r="BP69" s="253"/>
      <c r="BQ69" s="137"/>
      <c r="BR69" s="252"/>
      <c r="BS69" s="252"/>
      <c r="BT69" s="165"/>
      <c r="BU69" s="252"/>
      <c r="BV69" s="245"/>
      <c r="BW69" s="254"/>
      <c r="BX69" s="247"/>
      <c r="BY69" s="255"/>
      <c r="BZ69" s="256"/>
      <c r="CA69" s="257"/>
      <c r="CB69" s="258"/>
    </row>
    <row r="70" spans="2:80">
      <c r="B70" s="244" t="s">
        <v>943</v>
      </c>
      <c r="C70" s="141" t="s">
        <v>1360</v>
      </c>
      <c r="D70" s="252" t="s">
        <v>1000</v>
      </c>
      <c r="E70" s="252" t="s">
        <v>1130</v>
      </c>
      <c r="F70" s="470" t="s">
        <v>1153</v>
      </c>
      <c r="G70" s="468" t="s">
        <v>984</v>
      </c>
      <c r="H70" s="468">
        <v>2029</v>
      </c>
      <c r="I70" s="468">
        <v>15</v>
      </c>
      <c r="J70" s="245"/>
      <c r="K70" s="245">
        <v>30</v>
      </c>
      <c r="L70" s="247"/>
      <c r="M70" s="248">
        <v>10000</v>
      </c>
      <c r="N70" s="249">
        <f t="shared" si="4"/>
        <v>300000</v>
      </c>
      <c r="O70" s="250">
        <v>0.35</v>
      </c>
      <c r="P70" s="251">
        <f t="shared" si="6"/>
        <v>405000</v>
      </c>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c r="AP70" s="230"/>
      <c r="AQ70" s="230"/>
      <c r="AR70" s="230"/>
      <c r="AS70" s="230"/>
      <c r="AT70" s="230"/>
      <c r="AU70" s="230"/>
      <c r="AV70" s="230"/>
      <c r="AW70" s="230"/>
      <c r="AX70" s="230"/>
      <c r="AY70" s="230"/>
      <c r="AZ70" s="230"/>
      <c r="BA70" s="230"/>
      <c r="BB70" s="230"/>
      <c r="BC70" s="230"/>
      <c r="BD70" s="230"/>
      <c r="BE70" s="230"/>
      <c r="BF70" s="230"/>
      <c r="BG70" s="230"/>
      <c r="BH70" s="230"/>
      <c r="BI70" s="230"/>
      <c r="BJ70" s="230"/>
      <c r="BK70" s="230"/>
      <c r="BL70" s="230"/>
      <c r="BM70" s="230"/>
      <c r="BN70" s="230"/>
      <c r="BO70" s="230"/>
      <c r="BP70" s="253"/>
      <c r="BQ70" s="137"/>
      <c r="BR70" s="252"/>
      <c r="BS70" s="252"/>
      <c r="BT70" s="165"/>
      <c r="BU70" s="252"/>
      <c r="BV70" s="245"/>
      <c r="BW70" s="254"/>
      <c r="BX70" s="247"/>
      <c r="BY70" s="255"/>
      <c r="BZ70" s="256"/>
      <c r="CA70" s="257"/>
      <c r="CB70" s="258"/>
    </row>
    <row r="71" spans="2:80">
      <c r="B71" s="244" t="s">
        <v>943</v>
      </c>
      <c r="C71" s="141" t="s">
        <v>1360</v>
      </c>
      <c r="D71" s="252" t="s">
        <v>1000</v>
      </c>
      <c r="E71" s="252" t="s">
        <v>1154</v>
      </c>
      <c r="F71" s="470" t="s">
        <v>1129</v>
      </c>
      <c r="G71" s="468" t="s">
        <v>983</v>
      </c>
      <c r="H71" s="468">
        <v>2026</v>
      </c>
      <c r="I71" s="468">
        <v>20</v>
      </c>
      <c r="J71" s="245"/>
      <c r="K71" s="245">
        <v>7</v>
      </c>
      <c r="L71" s="247"/>
      <c r="M71" s="248">
        <v>4000</v>
      </c>
      <c r="N71" s="249">
        <f t="shared" si="4"/>
        <v>28000</v>
      </c>
      <c r="O71" s="250">
        <v>0.35</v>
      </c>
      <c r="P71" s="251">
        <f t="shared" si="6"/>
        <v>37800</v>
      </c>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c r="AP71" s="230"/>
      <c r="AQ71" s="230"/>
      <c r="AR71" s="230"/>
      <c r="AS71" s="230"/>
      <c r="AT71" s="230"/>
      <c r="AU71" s="230"/>
      <c r="AV71" s="230"/>
      <c r="AW71" s="230"/>
      <c r="AX71" s="230"/>
      <c r="AY71" s="230"/>
      <c r="AZ71" s="230"/>
      <c r="BA71" s="230"/>
      <c r="BB71" s="230"/>
      <c r="BC71" s="230"/>
      <c r="BD71" s="230"/>
      <c r="BE71" s="230"/>
      <c r="BF71" s="230"/>
      <c r="BG71" s="230"/>
      <c r="BH71" s="230"/>
      <c r="BI71" s="230"/>
      <c r="BJ71" s="230"/>
      <c r="BK71" s="230"/>
      <c r="BL71" s="230"/>
      <c r="BM71" s="230"/>
      <c r="BN71" s="230"/>
      <c r="BO71" s="230"/>
      <c r="BP71" s="253"/>
      <c r="BQ71" s="137"/>
      <c r="BR71" s="252"/>
      <c r="BS71" s="252"/>
      <c r="BT71" s="165"/>
      <c r="BU71" s="252"/>
      <c r="BV71" s="245"/>
      <c r="BW71" s="254"/>
      <c r="BX71" s="247"/>
      <c r="BY71" s="255"/>
      <c r="BZ71" s="256"/>
      <c r="CA71" s="257"/>
      <c r="CB71" s="258"/>
    </row>
    <row r="72" spans="2:80">
      <c r="B72" s="244" t="s">
        <v>943</v>
      </c>
      <c r="C72" s="141" t="s">
        <v>1360</v>
      </c>
      <c r="D72" s="252" t="s">
        <v>1000</v>
      </c>
      <c r="E72" s="252" t="s">
        <v>1144</v>
      </c>
      <c r="F72" s="470" t="s">
        <v>1129</v>
      </c>
      <c r="G72" s="468" t="s">
        <v>983</v>
      </c>
      <c r="H72" s="468">
        <v>2026</v>
      </c>
      <c r="I72" s="468">
        <v>5</v>
      </c>
      <c r="J72" s="245"/>
      <c r="K72" s="245">
        <v>10</v>
      </c>
      <c r="L72" s="247"/>
      <c r="M72" s="248">
        <v>2000</v>
      </c>
      <c r="N72" s="249">
        <f t="shared" si="4"/>
        <v>20000</v>
      </c>
      <c r="O72" s="250">
        <v>0.35</v>
      </c>
      <c r="P72" s="251">
        <f t="shared" si="6"/>
        <v>27000</v>
      </c>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c r="AP72" s="230"/>
      <c r="AQ72" s="230"/>
      <c r="AR72" s="230"/>
      <c r="AS72" s="230"/>
      <c r="AT72" s="230"/>
      <c r="AU72" s="230"/>
      <c r="AV72" s="230"/>
      <c r="AW72" s="230"/>
      <c r="AX72" s="230"/>
      <c r="AY72" s="230"/>
      <c r="AZ72" s="230"/>
      <c r="BA72" s="230"/>
      <c r="BB72" s="230"/>
      <c r="BC72" s="230"/>
      <c r="BD72" s="230"/>
      <c r="BE72" s="230"/>
      <c r="BF72" s="230"/>
      <c r="BG72" s="230"/>
      <c r="BH72" s="230"/>
      <c r="BI72" s="230"/>
      <c r="BJ72" s="230"/>
      <c r="BK72" s="230"/>
      <c r="BL72" s="230"/>
      <c r="BM72" s="230"/>
      <c r="BN72" s="230"/>
      <c r="BO72" s="230"/>
      <c r="BP72" s="253"/>
      <c r="BQ72" s="137"/>
      <c r="BR72" s="252"/>
      <c r="BS72" s="252"/>
      <c r="BT72" s="165"/>
      <c r="BU72" s="252"/>
      <c r="BV72" s="245"/>
      <c r="BW72" s="254"/>
      <c r="BX72" s="247"/>
      <c r="BY72" s="255"/>
      <c r="BZ72" s="256"/>
      <c r="CA72" s="257"/>
      <c r="CB72" s="258"/>
    </row>
    <row r="73" spans="2:80">
      <c r="B73" s="244" t="s">
        <v>943</v>
      </c>
      <c r="C73" s="141" t="s">
        <v>1360</v>
      </c>
      <c r="D73" s="252" t="s">
        <v>1000</v>
      </c>
      <c r="E73" s="252" t="s">
        <v>1130</v>
      </c>
      <c r="F73" s="470" t="s">
        <v>1129</v>
      </c>
      <c r="G73" s="468" t="s">
        <v>984</v>
      </c>
      <c r="H73" s="468">
        <v>2031</v>
      </c>
      <c r="I73" s="468">
        <v>20</v>
      </c>
      <c r="J73" s="245"/>
      <c r="K73" s="245">
        <v>20</v>
      </c>
      <c r="L73" s="247"/>
      <c r="M73" s="248">
        <v>4000</v>
      </c>
      <c r="N73" s="249">
        <f t="shared" si="4"/>
        <v>80000</v>
      </c>
      <c r="O73" s="250">
        <v>0.35</v>
      </c>
      <c r="P73" s="251">
        <f t="shared" si="6"/>
        <v>108000</v>
      </c>
      <c r="Q73" s="230"/>
      <c r="R73" s="230"/>
      <c r="S73" s="230"/>
      <c r="T73" s="230"/>
      <c r="U73" s="230"/>
      <c r="V73" s="230"/>
      <c r="W73" s="230"/>
      <c r="X73" s="230"/>
      <c r="Y73" s="230"/>
      <c r="Z73" s="230"/>
      <c r="AA73" s="230"/>
      <c r="AB73" s="230"/>
      <c r="AC73" s="230"/>
      <c r="AD73" s="230"/>
      <c r="AE73" s="230"/>
      <c r="AF73" s="230"/>
      <c r="AG73" s="230"/>
      <c r="AH73" s="230"/>
      <c r="AI73" s="230"/>
      <c r="AJ73" s="230"/>
      <c r="AK73" s="230"/>
      <c r="AL73" s="230"/>
      <c r="AM73" s="230"/>
      <c r="AN73" s="230"/>
      <c r="AO73" s="230"/>
      <c r="AP73" s="230"/>
      <c r="AQ73" s="230"/>
      <c r="AR73" s="230"/>
      <c r="AS73" s="230"/>
      <c r="AT73" s="230"/>
      <c r="AU73" s="230"/>
      <c r="AV73" s="230"/>
      <c r="AW73" s="230"/>
      <c r="AX73" s="230"/>
      <c r="AY73" s="230"/>
      <c r="AZ73" s="230"/>
      <c r="BA73" s="230"/>
      <c r="BB73" s="230"/>
      <c r="BC73" s="230"/>
      <c r="BD73" s="230"/>
      <c r="BE73" s="230"/>
      <c r="BF73" s="230"/>
      <c r="BG73" s="230"/>
      <c r="BH73" s="230"/>
      <c r="BI73" s="230"/>
      <c r="BJ73" s="230"/>
      <c r="BK73" s="230"/>
      <c r="BL73" s="230"/>
      <c r="BM73" s="230"/>
      <c r="BN73" s="230"/>
      <c r="BO73" s="230"/>
      <c r="BP73" s="253"/>
      <c r="BQ73" s="137"/>
      <c r="BR73" s="252"/>
      <c r="BS73" s="252"/>
      <c r="BT73" s="165"/>
      <c r="BU73" s="252"/>
      <c r="BV73" s="245"/>
      <c r="BW73" s="254"/>
      <c r="BX73" s="247"/>
      <c r="BY73" s="255"/>
      <c r="BZ73" s="256"/>
      <c r="CA73" s="257"/>
      <c r="CB73" s="258"/>
    </row>
    <row r="74" spans="2:80" ht="30">
      <c r="B74" s="244" t="s">
        <v>943</v>
      </c>
      <c r="C74" s="141" t="s">
        <v>1161</v>
      </c>
      <c r="D74" s="252" t="s">
        <v>1000</v>
      </c>
      <c r="E74" s="252" t="s">
        <v>1123</v>
      </c>
      <c r="F74" s="469" t="s">
        <v>1119</v>
      </c>
      <c r="G74" s="468" t="s">
        <v>984</v>
      </c>
      <c r="H74" s="125">
        <v>2029</v>
      </c>
      <c r="I74" s="125">
        <v>20</v>
      </c>
      <c r="J74" s="245">
        <v>7815</v>
      </c>
      <c r="K74" s="246"/>
      <c r="L74" s="247">
        <v>600</v>
      </c>
      <c r="M74" s="248"/>
      <c r="N74" s="249">
        <f t="shared" si="4"/>
        <v>4689000</v>
      </c>
      <c r="O74" s="250">
        <v>0.35</v>
      </c>
      <c r="P74" s="251">
        <f t="shared" si="6"/>
        <v>6330150</v>
      </c>
      <c r="Q74" s="230"/>
      <c r="R74" s="230"/>
      <c r="S74" s="230"/>
      <c r="T74" s="230"/>
      <c r="U74" s="230"/>
      <c r="V74" s="230"/>
      <c r="W74" s="230"/>
      <c r="X74" s="230"/>
      <c r="Y74" s="230"/>
      <c r="Z74" s="230"/>
      <c r="AA74" s="230"/>
      <c r="AB74" s="230"/>
      <c r="AC74" s="230"/>
      <c r="AD74" s="230"/>
      <c r="AE74" s="230"/>
      <c r="AF74" s="230"/>
      <c r="AG74" s="230"/>
      <c r="AH74" s="230"/>
      <c r="AI74" s="230"/>
      <c r="AJ74" s="230"/>
      <c r="AK74" s="230"/>
      <c r="AL74" s="230"/>
      <c r="AM74" s="230"/>
      <c r="AN74" s="230"/>
      <c r="AO74" s="230"/>
      <c r="AP74" s="230"/>
      <c r="AQ74" s="230"/>
      <c r="AR74" s="230"/>
      <c r="AS74" s="230"/>
      <c r="AT74" s="230"/>
      <c r="AU74" s="230"/>
      <c r="AV74" s="230"/>
      <c r="AW74" s="230"/>
      <c r="AX74" s="230"/>
      <c r="AY74" s="230"/>
      <c r="AZ74" s="230"/>
      <c r="BA74" s="230"/>
      <c r="BB74" s="230"/>
      <c r="BC74" s="230"/>
      <c r="BD74" s="230"/>
      <c r="BE74" s="230"/>
      <c r="BF74" s="230"/>
      <c r="BG74" s="230"/>
      <c r="BH74" s="230"/>
      <c r="BI74" s="230"/>
      <c r="BJ74" s="230"/>
      <c r="BK74" s="230"/>
      <c r="BL74" s="230"/>
      <c r="BM74" s="230"/>
      <c r="BN74" s="230"/>
      <c r="BO74" s="230"/>
      <c r="BP74" s="253"/>
      <c r="BQ74" s="137"/>
      <c r="BR74" s="252"/>
      <c r="BS74" s="252"/>
      <c r="BT74" s="165"/>
      <c r="BU74" s="252"/>
      <c r="BV74" s="245"/>
      <c r="BW74" s="254"/>
      <c r="BX74" s="247"/>
      <c r="BY74" s="255"/>
      <c r="BZ74" s="256"/>
      <c r="CA74" s="257"/>
      <c r="CB74" s="258"/>
    </row>
    <row r="75" spans="2:80">
      <c r="B75" s="244" t="s">
        <v>943</v>
      </c>
      <c r="C75" s="141" t="s">
        <v>1334</v>
      </c>
      <c r="D75" s="252" t="s">
        <v>1204</v>
      </c>
      <c r="E75" s="252" t="s">
        <v>1205</v>
      </c>
      <c r="F75" s="470" t="s">
        <v>1206</v>
      </c>
      <c r="G75" s="468" t="s">
        <v>983</v>
      </c>
      <c r="H75" s="468">
        <v>2026</v>
      </c>
      <c r="I75" s="468">
        <v>5</v>
      </c>
      <c r="J75" s="245"/>
      <c r="K75" s="246">
        <v>1</v>
      </c>
      <c r="L75" s="247"/>
      <c r="M75" s="248">
        <v>15000</v>
      </c>
      <c r="N75" s="249">
        <f t="shared" si="4"/>
        <v>15000</v>
      </c>
      <c r="O75" s="250">
        <v>0.35</v>
      </c>
      <c r="P75" s="251">
        <f t="shared" si="6"/>
        <v>20250</v>
      </c>
      <c r="Q75" s="230"/>
      <c r="R75" s="230"/>
      <c r="S75" s="230"/>
      <c r="T75" s="230"/>
      <c r="U75" s="230"/>
      <c r="V75" s="230"/>
      <c r="W75" s="230"/>
      <c r="X75" s="230"/>
      <c r="Y75" s="230"/>
      <c r="Z75" s="230"/>
      <c r="AA75" s="230"/>
      <c r="AB75" s="230"/>
      <c r="AC75" s="230"/>
      <c r="AD75" s="230"/>
      <c r="AE75" s="230"/>
      <c r="AF75" s="230"/>
      <c r="AG75" s="230"/>
      <c r="AH75" s="230"/>
      <c r="AI75" s="230"/>
      <c r="AJ75" s="230"/>
      <c r="AK75" s="230"/>
      <c r="AL75" s="230"/>
      <c r="AM75" s="230"/>
      <c r="AN75" s="230"/>
      <c r="AO75" s="230"/>
      <c r="AP75" s="230"/>
      <c r="AQ75" s="230"/>
      <c r="AR75" s="230"/>
      <c r="AS75" s="230"/>
      <c r="AT75" s="230"/>
      <c r="AU75" s="230"/>
      <c r="AV75" s="230"/>
      <c r="AW75" s="230"/>
      <c r="AX75" s="230"/>
      <c r="AY75" s="230"/>
      <c r="AZ75" s="230"/>
      <c r="BA75" s="230"/>
      <c r="BB75" s="230"/>
      <c r="BC75" s="230"/>
      <c r="BD75" s="230"/>
      <c r="BE75" s="230"/>
      <c r="BF75" s="230"/>
      <c r="BG75" s="230"/>
      <c r="BH75" s="230"/>
      <c r="BI75" s="230"/>
      <c r="BJ75" s="230"/>
      <c r="BK75" s="230"/>
      <c r="BL75" s="230"/>
      <c r="BM75" s="230"/>
      <c r="BN75" s="230"/>
      <c r="BO75" s="230"/>
      <c r="BP75" s="253"/>
      <c r="BQ75" s="137"/>
      <c r="BR75" s="252"/>
      <c r="BS75" s="252"/>
      <c r="BT75" s="165"/>
      <c r="BU75" s="252"/>
      <c r="BV75" s="245"/>
      <c r="BW75" s="254"/>
      <c r="BX75" s="247"/>
      <c r="BY75" s="255"/>
      <c r="BZ75" s="256"/>
      <c r="CA75" s="257"/>
      <c r="CB75" s="258"/>
    </row>
    <row r="76" spans="2:80" ht="30">
      <c r="B76" s="244" t="s">
        <v>943</v>
      </c>
      <c r="C76" s="141" t="s">
        <v>1207</v>
      </c>
      <c r="D76" s="252" t="s">
        <v>1204</v>
      </c>
      <c r="E76" s="252" t="s">
        <v>1144</v>
      </c>
      <c r="F76" s="470" t="s">
        <v>1208</v>
      </c>
      <c r="G76" s="468" t="s">
        <v>983</v>
      </c>
      <c r="H76" s="468">
        <v>2026</v>
      </c>
      <c r="I76" s="468">
        <v>15</v>
      </c>
      <c r="J76" s="245">
        <f>1787+1901+40</f>
        <v>3728</v>
      </c>
      <c r="K76" s="246"/>
      <c r="L76" s="247">
        <v>40</v>
      </c>
      <c r="M76" s="248"/>
      <c r="N76" s="249">
        <f t="shared" si="4"/>
        <v>149120</v>
      </c>
      <c r="O76" s="250">
        <v>0.35</v>
      </c>
      <c r="P76" s="251">
        <f t="shared" si="6"/>
        <v>201312</v>
      </c>
      <c r="Q76" s="230"/>
      <c r="R76" s="230"/>
      <c r="S76" s="230"/>
      <c r="T76" s="230"/>
      <c r="U76" s="230"/>
      <c r="V76" s="230"/>
      <c r="W76" s="230"/>
      <c r="X76" s="230"/>
      <c r="Y76" s="230"/>
      <c r="Z76" s="230"/>
      <c r="AA76" s="230"/>
      <c r="AB76" s="230"/>
      <c r="AC76" s="230"/>
      <c r="AD76" s="230"/>
      <c r="AE76" s="230"/>
      <c r="AF76" s="230"/>
      <c r="AG76" s="230"/>
      <c r="AH76" s="230"/>
      <c r="AI76" s="230"/>
      <c r="AJ76" s="230"/>
      <c r="AK76" s="230"/>
      <c r="AL76" s="230"/>
      <c r="AM76" s="230"/>
      <c r="AN76" s="230"/>
      <c r="AO76" s="230"/>
      <c r="AP76" s="230"/>
      <c r="AQ76" s="230"/>
      <c r="AR76" s="230"/>
      <c r="AS76" s="230"/>
      <c r="AT76" s="230"/>
      <c r="AU76" s="230"/>
      <c r="AV76" s="230"/>
      <c r="AW76" s="230"/>
      <c r="AX76" s="230"/>
      <c r="AY76" s="230"/>
      <c r="AZ76" s="230"/>
      <c r="BA76" s="230"/>
      <c r="BB76" s="230"/>
      <c r="BC76" s="230"/>
      <c r="BD76" s="230"/>
      <c r="BE76" s="230"/>
      <c r="BF76" s="230"/>
      <c r="BG76" s="230"/>
      <c r="BH76" s="230"/>
      <c r="BI76" s="230"/>
      <c r="BJ76" s="230"/>
      <c r="BK76" s="230"/>
      <c r="BL76" s="230"/>
      <c r="BM76" s="230"/>
      <c r="BN76" s="230"/>
      <c r="BO76" s="230"/>
      <c r="BP76" s="253"/>
      <c r="BQ76" s="137"/>
      <c r="BR76" s="252"/>
      <c r="BS76" s="252"/>
      <c r="BT76" s="165"/>
      <c r="BU76" s="252"/>
      <c r="BV76" s="245"/>
      <c r="BW76" s="254"/>
      <c r="BX76" s="247"/>
      <c r="BY76" s="255"/>
      <c r="BZ76" s="256"/>
      <c r="CA76" s="257"/>
      <c r="CB76" s="258"/>
    </row>
    <row r="77" spans="2:80">
      <c r="B77" s="244" t="s">
        <v>943</v>
      </c>
      <c r="C77" s="141" t="s">
        <v>1207</v>
      </c>
      <c r="D77" s="252" t="s">
        <v>1204</v>
      </c>
      <c r="E77" s="252" t="s">
        <v>1144</v>
      </c>
      <c r="F77" s="469" t="s">
        <v>1209</v>
      </c>
      <c r="G77" s="468" t="s">
        <v>983</v>
      </c>
      <c r="H77" s="125">
        <v>2026</v>
      </c>
      <c r="I77" s="125">
        <v>20</v>
      </c>
      <c r="J77" s="245"/>
      <c r="K77" s="246">
        <v>1</v>
      </c>
      <c r="L77" s="247"/>
      <c r="M77" s="248">
        <v>10000</v>
      </c>
      <c r="N77" s="249">
        <f t="shared" si="4"/>
        <v>10000</v>
      </c>
      <c r="O77" s="250">
        <v>0.35</v>
      </c>
      <c r="P77" s="251">
        <f t="shared" si="6"/>
        <v>13500</v>
      </c>
      <c r="Q77" s="230"/>
      <c r="R77" s="230"/>
      <c r="S77" s="230"/>
      <c r="T77" s="230"/>
      <c r="U77" s="230"/>
      <c r="V77" s="230"/>
      <c r="W77" s="230"/>
      <c r="X77" s="230"/>
      <c r="Y77" s="230"/>
      <c r="Z77" s="230"/>
      <c r="AA77" s="230"/>
      <c r="AB77" s="230"/>
      <c r="AC77" s="230"/>
      <c r="AD77" s="230"/>
      <c r="AE77" s="230"/>
      <c r="AF77" s="230"/>
      <c r="AG77" s="230"/>
      <c r="AH77" s="230"/>
      <c r="AI77" s="230"/>
      <c r="AJ77" s="230"/>
      <c r="AK77" s="230"/>
      <c r="AL77" s="230"/>
      <c r="AM77" s="230"/>
      <c r="AN77" s="230"/>
      <c r="AO77" s="230"/>
      <c r="AP77" s="230"/>
      <c r="AQ77" s="230"/>
      <c r="AR77" s="230"/>
      <c r="AS77" s="230"/>
      <c r="AT77" s="230"/>
      <c r="AU77" s="230"/>
      <c r="AV77" s="230"/>
      <c r="AW77" s="230"/>
      <c r="AX77" s="230"/>
      <c r="AY77" s="230"/>
      <c r="AZ77" s="230"/>
      <c r="BA77" s="230"/>
      <c r="BB77" s="230"/>
      <c r="BC77" s="230"/>
      <c r="BD77" s="230"/>
      <c r="BE77" s="230"/>
      <c r="BF77" s="230"/>
      <c r="BG77" s="230"/>
      <c r="BH77" s="230"/>
      <c r="BI77" s="230"/>
      <c r="BJ77" s="230"/>
      <c r="BK77" s="230"/>
      <c r="BL77" s="230"/>
      <c r="BM77" s="230"/>
      <c r="BN77" s="230"/>
      <c r="BO77" s="230"/>
      <c r="BP77" s="253"/>
      <c r="BQ77" s="137"/>
      <c r="BR77" s="252"/>
      <c r="BS77" s="252"/>
      <c r="BT77" s="165"/>
      <c r="BU77" s="252"/>
      <c r="BV77" s="245"/>
      <c r="BW77" s="254"/>
      <c r="BX77" s="247"/>
      <c r="BY77" s="255"/>
      <c r="BZ77" s="256"/>
      <c r="CA77" s="257"/>
      <c r="CB77" s="258"/>
    </row>
    <row r="78" spans="2:80">
      <c r="B78" s="244" t="s">
        <v>943</v>
      </c>
      <c r="C78" s="141" t="s">
        <v>1335</v>
      </c>
      <c r="D78" s="252" t="s">
        <v>1204</v>
      </c>
      <c r="E78" s="252" t="s">
        <v>1144</v>
      </c>
      <c r="F78" s="469" t="s">
        <v>1210</v>
      </c>
      <c r="G78" s="468" t="s">
        <v>983</v>
      </c>
      <c r="H78" s="125">
        <v>2026</v>
      </c>
      <c r="I78" s="125">
        <v>15</v>
      </c>
      <c r="J78" s="245"/>
      <c r="K78" s="246">
        <v>1</v>
      </c>
      <c r="L78" s="247"/>
      <c r="M78" s="248">
        <v>75000</v>
      </c>
      <c r="N78" s="249">
        <f t="shared" si="4"/>
        <v>75000</v>
      </c>
      <c r="O78" s="250">
        <v>0.35</v>
      </c>
      <c r="P78" s="251">
        <f t="shared" si="6"/>
        <v>101250</v>
      </c>
      <c r="Q78" s="230"/>
      <c r="R78" s="230"/>
      <c r="S78" s="230"/>
      <c r="T78" s="230"/>
      <c r="U78" s="230"/>
      <c r="V78" s="230"/>
      <c r="W78" s="230"/>
      <c r="X78" s="230"/>
      <c r="Y78" s="230"/>
      <c r="Z78" s="230"/>
      <c r="AA78" s="230"/>
      <c r="AB78" s="230"/>
      <c r="AC78" s="230"/>
      <c r="AD78" s="230"/>
      <c r="AE78" s="230"/>
      <c r="AF78" s="230"/>
      <c r="AG78" s="230"/>
      <c r="AH78" s="230"/>
      <c r="AI78" s="230"/>
      <c r="AJ78" s="230"/>
      <c r="AK78" s="230"/>
      <c r="AL78" s="230"/>
      <c r="AM78" s="230"/>
      <c r="AN78" s="230"/>
      <c r="AO78" s="230"/>
      <c r="AP78" s="230"/>
      <c r="AQ78" s="230"/>
      <c r="AR78" s="230"/>
      <c r="AS78" s="230"/>
      <c r="AT78" s="230"/>
      <c r="AU78" s="230"/>
      <c r="AV78" s="230"/>
      <c r="AW78" s="230"/>
      <c r="AX78" s="230"/>
      <c r="AY78" s="230"/>
      <c r="AZ78" s="230"/>
      <c r="BA78" s="230"/>
      <c r="BB78" s="230"/>
      <c r="BC78" s="230"/>
      <c r="BD78" s="230"/>
      <c r="BE78" s="230"/>
      <c r="BF78" s="230"/>
      <c r="BG78" s="230"/>
      <c r="BH78" s="230"/>
      <c r="BI78" s="230"/>
      <c r="BJ78" s="230"/>
      <c r="BK78" s="230"/>
      <c r="BL78" s="230"/>
      <c r="BM78" s="230"/>
      <c r="BN78" s="230"/>
      <c r="BO78" s="230"/>
      <c r="BP78" s="253"/>
      <c r="BQ78" s="137"/>
      <c r="BR78" s="252"/>
      <c r="BS78" s="252"/>
      <c r="BT78" s="165"/>
      <c r="BU78" s="252"/>
      <c r="BV78" s="245"/>
      <c r="BW78" s="254"/>
      <c r="BX78" s="247"/>
      <c r="BY78" s="255"/>
      <c r="BZ78" s="256"/>
      <c r="CA78" s="257"/>
      <c r="CB78" s="258"/>
    </row>
    <row r="79" spans="2:80">
      <c r="B79" s="244" t="s">
        <v>943</v>
      </c>
      <c r="C79" s="141" t="s">
        <v>1335</v>
      </c>
      <c r="D79" s="252" t="s">
        <v>1204</v>
      </c>
      <c r="E79" s="252" t="s">
        <v>1130</v>
      </c>
      <c r="F79" s="469" t="s">
        <v>1211</v>
      </c>
      <c r="G79" s="468" t="s">
        <v>983</v>
      </c>
      <c r="H79" s="125">
        <v>2026</v>
      </c>
      <c r="I79" s="125">
        <v>20</v>
      </c>
      <c r="J79" s="245"/>
      <c r="K79" s="246">
        <v>1</v>
      </c>
      <c r="L79" s="247"/>
      <c r="M79" s="248">
        <v>2000</v>
      </c>
      <c r="N79" s="249">
        <f t="shared" si="4"/>
        <v>2000</v>
      </c>
      <c r="O79" s="250">
        <v>0.35</v>
      </c>
      <c r="P79" s="251">
        <f t="shared" si="6"/>
        <v>2700</v>
      </c>
      <c r="Q79" s="230"/>
      <c r="R79" s="230"/>
      <c r="S79" s="230"/>
      <c r="T79" s="230"/>
      <c r="U79" s="230"/>
      <c r="V79" s="230"/>
      <c r="W79" s="230"/>
      <c r="X79" s="230"/>
      <c r="Y79" s="230"/>
      <c r="Z79" s="230"/>
      <c r="AA79" s="230"/>
      <c r="AB79" s="230"/>
      <c r="AC79" s="230"/>
      <c r="AD79" s="230"/>
      <c r="AE79" s="230"/>
      <c r="AF79" s="230"/>
      <c r="AG79" s="230"/>
      <c r="AH79" s="230"/>
      <c r="AI79" s="230"/>
      <c r="AJ79" s="230"/>
      <c r="AK79" s="230"/>
      <c r="AL79" s="230"/>
      <c r="AM79" s="230"/>
      <c r="AN79" s="230"/>
      <c r="AO79" s="230"/>
      <c r="AP79" s="230"/>
      <c r="AQ79" s="230"/>
      <c r="AR79" s="230"/>
      <c r="AS79" s="230"/>
      <c r="AT79" s="230"/>
      <c r="AU79" s="230"/>
      <c r="AV79" s="230"/>
      <c r="AW79" s="230"/>
      <c r="AX79" s="230"/>
      <c r="AY79" s="230"/>
      <c r="AZ79" s="230"/>
      <c r="BA79" s="230"/>
      <c r="BB79" s="230"/>
      <c r="BC79" s="230"/>
      <c r="BD79" s="230"/>
      <c r="BE79" s="230"/>
      <c r="BF79" s="230"/>
      <c r="BG79" s="230"/>
      <c r="BH79" s="230"/>
      <c r="BI79" s="230"/>
      <c r="BJ79" s="230"/>
      <c r="BK79" s="230"/>
      <c r="BL79" s="230"/>
      <c r="BM79" s="230"/>
      <c r="BN79" s="230"/>
      <c r="BO79" s="230"/>
      <c r="BP79" s="253"/>
      <c r="BQ79" s="137"/>
      <c r="BR79" s="252"/>
      <c r="BS79" s="252"/>
      <c r="BT79" s="165"/>
      <c r="BU79" s="252"/>
      <c r="BV79" s="245"/>
      <c r="BW79" s="254"/>
      <c r="BX79" s="247"/>
      <c r="BY79" s="255"/>
      <c r="BZ79" s="256"/>
      <c r="CA79" s="257"/>
      <c r="CB79" s="258"/>
    </row>
    <row r="80" spans="2:80" ht="30">
      <c r="B80" s="244" t="s">
        <v>943</v>
      </c>
      <c r="C80" s="141" t="s">
        <v>1336</v>
      </c>
      <c r="D80" s="252" t="s">
        <v>1204</v>
      </c>
      <c r="E80" s="252" t="s">
        <v>1130</v>
      </c>
      <c r="F80" s="469" t="s">
        <v>1212</v>
      </c>
      <c r="G80" s="468" t="s">
        <v>984</v>
      </c>
      <c r="H80" s="125">
        <v>2029</v>
      </c>
      <c r="I80" s="125">
        <v>15</v>
      </c>
      <c r="J80" s="245"/>
      <c r="K80" s="246">
        <v>1</v>
      </c>
      <c r="L80" s="247"/>
      <c r="M80" s="248">
        <v>150000</v>
      </c>
      <c r="N80" s="249">
        <f t="shared" si="4"/>
        <v>150000</v>
      </c>
      <c r="O80" s="250">
        <v>0.35</v>
      </c>
      <c r="P80" s="251">
        <f t="shared" si="6"/>
        <v>202500</v>
      </c>
      <c r="Q80" s="230"/>
      <c r="R80" s="230"/>
      <c r="S80" s="230"/>
      <c r="T80" s="230"/>
      <c r="U80" s="230"/>
      <c r="V80" s="230"/>
      <c r="W80" s="230"/>
      <c r="X80" s="230"/>
      <c r="Y80" s="230"/>
      <c r="Z80" s="230"/>
      <c r="AA80" s="230"/>
      <c r="AB80" s="230"/>
      <c r="AC80" s="230"/>
      <c r="AD80" s="230"/>
      <c r="AE80" s="230"/>
      <c r="AF80" s="230"/>
      <c r="AG80" s="230"/>
      <c r="AH80" s="230"/>
      <c r="AI80" s="230"/>
      <c r="AJ80" s="230"/>
      <c r="AK80" s="230"/>
      <c r="AL80" s="230"/>
      <c r="AM80" s="230"/>
      <c r="AN80" s="230"/>
      <c r="AO80" s="230"/>
      <c r="AP80" s="230"/>
      <c r="AQ80" s="230"/>
      <c r="AR80" s="230"/>
      <c r="AS80" s="230"/>
      <c r="AT80" s="230"/>
      <c r="AU80" s="230"/>
      <c r="AV80" s="230"/>
      <c r="AW80" s="230"/>
      <c r="AX80" s="230"/>
      <c r="AY80" s="230"/>
      <c r="AZ80" s="230"/>
      <c r="BA80" s="230"/>
      <c r="BB80" s="230"/>
      <c r="BC80" s="230"/>
      <c r="BD80" s="230"/>
      <c r="BE80" s="230"/>
      <c r="BF80" s="230"/>
      <c r="BG80" s="230"/>
      <c r="BH80" s="230"/>
      <c r="BI80" s="230"/>
      <c r="BJ80" s="230"/>
      <c r="BK80" s="230"/>
      <c r="BL80" s="230"/>
      <c r="BM80" s="230"/>
      <c r="BN80" s="230"/>
      <c r="BO80" s="230"/>
      <c r="BP80" s="253"/>
      <c r="BQ80" s="137"/>
      <c r="BR80" s="252"/>
      <c r="BS80" s="252"/>
      <c r="BT80" s="165"/>
      <c r="BU80" s="252"/>
      <c r="BV80" s="245"/>
      <c r="BW80" s="254"/>
      <c r="BX80" s="247"/>
      <c r="BY80" s="255"/>
      <c r="BZ80" s="256"/>
      <c r="CA80" s="257"/>
      <c r="CB80" s="258"/>
    </row>
    <row r="81" spans="2:80">
      <c r="B81" s="244" t="s">
        <v>943</v>
      </c>
      <c r="C81" s="141" t="s">
        <v>1337</v>
      </c>
      <c r="D81" s="252" t="s">
        <v>1204</v>
      </c>
      <c r="E81" s="252" t="s">
        <v>1205</v>
      </c>
      <c r="F81" s="469" t="s">
        <v>1206</v>
      </c>
      <c r="G81" s="468" t="s">
        <v>984</v>
      </c>
      <c r="H81" s="125">
        <v>2029</v>
      </c>
      <c r="I81" s="125">
        <v>10</v>
      </c>
      <c r="J81" s="245">
        <v>3960</v>
      </c>
      <c r="K81" s="246"/>
      <c r="L81" s="247">
        <v>15</v>
      </c>
      <c r="M81" s="248"/>
      <c r="N81" s="249">
        <f t="shared" si="4"/>
        <v>59400</v>
      </c>
      <c r="O81" s="250">
        <v>0.35</v>
      </c>
      <c r="P81" s="251">
        <f t="shared" si="6"/>
        <v>80190</v>
      </c>
      <c r="Q81" s="230"/>
      <c r="R81" s="230"/>
      <c r="S81" s="230"/>
      <c r="T81" s="230"/>
      <c r="U81" s="230"/>
      <c r="V81" s="230"/>
      <c r="W81" s="230"/>
      <c r="X81" s="230"/>
      <c r="Y81" s="230"/>
      <c r="Z81" s="230"/>
      <c r="AA81" s="230"/>
      <c r="AB81" s="230"/>
      <c r="AC81" s="230"/>
      <c r="AD81" s="230"/>
      <c r="AE81" s="230"/>
      <c r="AF81" s="230"/>
      <c r="AG81" s="230"/>
      <c r="AH81" s="230"/>
      <c r="AI81" s="230"/>
      <c r="AJ81" s="230"/>
      <c r="AK81" s="230"/>
      <c r="AL81" s="230"/>
      <c r="AM81" s="230"/>
      <c r="AN81" s="230"/>
      <c r="AO81" s="230"/>
      <c r="AP81" s="230"/>
      <c r="AQ81" s="230"/>
      <c r="AR81" s="230"/>
      <c r="AS81" s="230"/>
      <c r="AT81" s="230"/>
      <c r="AU81" s="230"/>
      <c r="AV81" s="230"/>
      <c r="AW81" s="230"/>
      <c r="AX81" s="230"/>
      <c r="AY81" s="230"/>
      <c r="AZ81" s="230"/>
      <c r="BA81" s="230"/>
      <c r="BB81" s="230"/>
      <c r="BC81" s="230"/>
      <c r="BD81" s="230"/>
      <c r="BE81" s="230"/>
      <c r="BF81" s="230"/>
      <c r="BG81" s="230"/>
      <c r="BH81" s="230"/>
      <c r="BI81" s="230"/>
      <c r="BJ81" s="230"/>
      <c r="BK81" s="230"/>
      <c r="BL81" s="230"/>
      <c r="BM81" s="230"/>
      <c r="BN81" s="230"/>
      <c r="BO81" s="230"/>
      <c r="BP81" s="253"/>
      <c r="BQ81" s="137"/>
      <c r="BR81" s="252"/>
      <c r="BS81" s="252"/>
      <c r="BT81" s="165"/>
      <c r="BU81" s="252"/>
      <c r="BV81" s="245"/>
      <c r="BW81" s="254"/>
      <c r="BX81" s="247"/>
      <c r="BY81" s="255"/>
      <c r="BZ81" s="256"/>
      <c r="CA81" s="257"/>
      <c r="CB81" s="258"/>
    </row>
    <row r="82" spans="2:80">
      <c r="B82" s="244" t="s">
        <v>943</v>
      </c>
      <c r="C82" s="141" t="s">
        <v>1338</v>
      </c>
      <c r="D82" s="252" t="s">
        <v>1204</v>
      </c>
      <c r="E82" s="252" t="s">
        <v>1205</v>
      </c>
      <c r="F82" s="469" t="s">
        <v>1206</v>
      </c>
      <c r="G82" s="468" t="s">
        <v>984</v>
      </c>
      <c r="H82" s="125">
        <v>2029</v>
      </c>
      <c r="I82" s="125">
        <v>10</v>
      </c>
      <c r="J82" s="245"/>
      <c r="K82" s="246">
        <v>1</v>
      </c>
      <c r="L82" s="247"/>
      <c r="M82" s="248">
        <v>50000</v>
      </c>
      <c r="N82" s="249">
        <f t="shared" si="4"/>
        <v>50000</v>
      </c>
      <c r="O82" s="250">
        <v>0.35</v>
      </c>
      <c r="P82" s="251">
        <f t="shared" si="6"/>
        <v>67500</v>
      </c>
      <c r="Q82" s="230"/>
      <c r="R82" s="230"/>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0"/>
      <c r="AT82" s="230"/>
      <c r="AU82" s="230"/>
      <c r="AV82" s="230"/>
      <c r="AW82" s="230"/>
      <c r="AX82" s="230"/>
      <c r="AY82" s="230"/>
      <c r="AZ82" s="230"/>
      <c r="BA82" s="230"/>
      <c r="BB82" s="230"/>
      <c r="BC82" s="230"/>
      <c r="BD82" s="230"/>
      <c r="BE82" s="230"/>
      <c r="BF82" s="230"/>
      <c r="BG82" s="230"/>
      <c r="BH82" s="230"/>
      <c r="BI82" s="230"/>
      <c r="BJ82" s="230"/>
      <c r="BK82" s="230"/>
      <c r="BL82" s="230"/>
      <c r="BM82" s="230"/>
      <c r="BN82" s="230"/>
      <c r="BO82" s="230"/>
      <c r="BP82" s="253"/>
      <c r="BQ82" s="137"/>
      <c r="BR82" s="252"/>
      <c r="BS82" s="252"/>
      <c r="BT82" s="165"/>
      <c r="BU82" s="252"/>
      <c r="BV82" s="245"/>
      <c r="BW82" s="254"/>
      <c r="BX82" s="247"/>
      <c r="BY82" s="255"/>
      <c r="BZ82" s="256"/>
      <c r="CA82" s="257"/>
      <c r="CB82" s="258"/>
    </row>
    <row r="83" spans="2:80">
      <c r="B83" s="244" t="s">
        <v>943</v>
      </c>
      <c r="C83" s="141" t="s">
        <v>1339</v>
      </c>
      <c r="D83" s="252" t="s">
        <v>1204</v>
      </c>
      <c r="E83" s="252" t="s">
        <v>1130</v>
      </c>
      <c r="F83" s="469" t="s">
        <v>1213</v>
      </c>
      <c r="G83" s="468" t="s">
        <v>983</v>
      </c>
      <c r="H83" s="125">
        <v>2026</v>
      </c>
      <c r="I83" s="125">
        <v>15</v>
      </c>
      <c r="J83" s="245">
        <v>255</v>
      </c>
      <c r="K83" s="246"/>
      <c r="L83" s="247">
        <v>200</v>
      </c>
      <c r="M83" s="248"/>
      <c r="N83" s="249">
        <f t="shared" si="4"/>
        <v>51000</v>
      </c>
      <c r="O83" s="250">
        <v>0.35</v>
      </c>
      <c r="P83" s="251">
        <f t="shared" si="6"/>
        <v>68850</v>
      </c>
      <c r="Q83" s="230"/>
      <c r="R83" s="230"/>
      <c r="S83" s="230"/>
      <c r="T83" s="230"/>
      <c r="U83" s="230"/>
      <c r="V83" s="230"/>
      <c r="W83" s="230"/>
      <c r="X83" s="230"/>
      <c r="Y83" s="230"/>
      <c r="Z83" s="230"/>
      <c r="AA83" s="230"/>
      <c r="AB83" s="230"/>
      <c r="AC83" s="230"/>
      <c r="AD83" s="230"/>
      <c r="AE83" s="230"/>
      <c r="AF83" s="230"/>
      <c r="AG83" s="230"/>
      <c r="AH83" s="230"/>
      <c r="AI83" s="230"/>
      <c r="AJ83" s="230"/>
      <c r="AK83" s="230"/>
      <c r="AL83" s="230"/>
      <c r="AM83" s="230"/>
      <c r="AN83" s="230"/>
      <c r="AO83" s="230"/>
      <c r="AP83" s="230"/>
      <c r="AQ83" s="230"/>
      <c r="AR83" s="230"/>
      <c r="AS83" s="230"/>
      <c r="AT83" s="230"/>
      <c r="AU83" s="230"/>
      <c r="AV83" s="230"/>
      <c r="AW83" s="230"/>
      <c r="AX83" s="230"/>
      <c r="AY83" s="230"/>
      <c r="AZ83" s="230"/>
      <c r="BA83" s="230"/>
      <c r="BB83" s="230"/>
      <c r="BC83" s="230"/>
      <c r="BD83" s="230"/>
      <c r="BE83" s="230"/>
      <c r="BF83" s="230"/>
      <c r="BG83" s="230"/>
      <c r="BH83" s="230"/>
      <c r="BI83" s="230"/>
      <c r="BJ83" s="230"/>
      <c r="BK83" s="230"/>
      <c r="BL83" s="230"/>
      <c r="BM83" s="230"/>
      <c r="BN83" s="230"/>
      <c r="BO83" s="230"/>
      <c r="BP83" s="253"/>
      <c r="BQ83" s="137"/>
      <c r="BR83" s="252"/>
      <c r="BS83" s="252"/>
      <c r="BT83" s="165"/>
      <c r="BU83" s="252"/>
      <c r="BV83" s="245"/>
      <c r="BW83" s="254"/>
      <c r="BX83" s="247"/>
      <c r="BY83" s="255"/>
      <c r="BZ83" s="256"/>
      <c r="CA83" s="257"/>
      <c r="CB83" s="258"/>
    </row>
    <row r="84" spans="2:80">
      <c r="B84" s="244" t="s">
        <v>943</v>
      </c>
      <c r="C84" s="141" t="s">
        <v>1214</v>
      </c>
      <c r="D84" s="252" t="s">
        <v>1204</v>
      </c>
      <c r="E84" s="252" t="s">
        <v>1144</v>
      </c>
      <c r="F84" s="469" t="s">
        <v>1214</v>
      </c>
      <c r="G84" s="468" t="s">
        <v>983</v>
      </c>
      <c r="H84" s="125">
        <v>2026</v>
      </c>
      <c r="I84" s="125">
        <v>15</v>
      </c>
      <c r="J84" s="245"/>
      <c r="K84" s="246">
        <v>1</v>
      </c>
      <c r="L84" s="247"/>
      <c r="M84" s="248">
        <v>15000</v>
      </c>
      <c r="N84" s="249">
        <f t="shared" si="4"/>
        <v>15000</v>
      </c>
      <c r="O84" s="250">
        <v>0.35</v>
      </c>
      <c r="P84" s="251">
        <f t="shared" si="6"/>
        <v>20250</v>
      </c>
      <c r="Q84" s="230"/>
      <c r="R84" s="230"/>
      <c r="S84" s="230"/>
      <c r="T84" s="230"/>
      <c r="U84" s="230"/>
      <c r="V84" s="230"/>
      <c r="W84" s="230"/>
      <c r="X84" s="230"/>
      <c r="Y84" s="230"/>
      <c r="Z84" s="230"/>
      <c r="AA84" s="230"/>
      <c r="AB84" s="230"/>
      <c r="AC84" s="230"/>
      <c r="AD84" s="230"/>
      <c r="AE84" s="230"/>
      <c r="AF84" s="230"/>
      <c r="AG84" s="230"/>
      <c r="AH84" s="230"/>
      <c r="AI84" s="230"/>
      <c r="AJ84" s="230"/>
      <c r="AK84" s="230"/>
      <c r="AL84" s="230"/>
      <c r="AM84" s="230"/>
      <c r="AN84" s="230"/>
      <c r="AO84" s="230"/>
      <c r="AP84" s="230"/>
      <c r="AQ84" s="230"/>
      <c r="AR84" s="230"/>
      <c r="AS84" s="230"/>
      <c r="AT84" s="230"/>
      <c r="AU84" s="230"/>
      <c r="AV84" s="230"/>
      <c r="AW84" s="230"/>
      <c r="AX84" s="230"/>
      <c r="AY84" s="230"/>
      <c r="AZ84" s="230"/>
      <c r="BA84" s="230"/>
      <c r="BB84" s="230"/>
      <c r="BC84" s="230"/>
      <c r="BD84" s="230"/>
      <c r="BE84" s="230"/>
      <c r="BF84" s="230"/>
      <c r="BG84" s="230"/>
      <c r="BH84" s="230"/>
      <c r="BI84" s="230"/>
      <c r="BJ84" s="230"/>
      <c r="BK84" s="230"/>
      <c r="BL84" s="230"/>
      <c r="BM84" s="230"/>
      <c r="BN84" s="230"/>
      <c r="BO84" s="230"/>
      <c r="BP84" s="253"/>
      <c r="BQ84" s="137"/>
      <c r="BR84" s="252"/>
      <c r="BS84" s="252"/>
      <c r="BT84" s="165"/>
      <c r="BU84" s="252"/>
      <c r="BV84" s="245"/>
      <c r="BW84" s="254"/>
      <c r="BX84" s="247"/>
      <c r="BY84" s="255"/>
      <c r="BZ84" s="256"/>
      <c r="CA84" s="257"/>
      <c r="CB84" s="258"/>
    </row>
    <row r="85" spans="2:80">
      <c r="B85" s="244" t="s">
        <v>943</v>
      </c>
      <c r="C85" s="141" t="s">
        <v>1340</v>
      </c>
      <c r="D85" s="252" t="s">
        <v>1204</v>
      </c>
      <c r="E85" s="252" t="s">
        <v>1215</v>
      </c>
      <c r="F85" s="469" t="s">
        <v>1216</v>
      </c>
      <c r="G85" s="468" t="s">
        <v>983</v>
      </c>
      <c r="H85" s="125">
        <v>2026</v>
      </c>
      <c r="I85" s="125">
        <v>10</v>
      </c>
      <c r="J85" s="245"/>
      <c r="K85" s="246">
        <v>1</v>
      </c>
      <c r="L85" s="247"/>
      <c r="M85" s="248">
        <v>10000</v>
      </c>
      <c r="N85" s="249">
        <f t="shared" si="4"/>
        <v>10000</v>
      </c>
      <c r="O85" s="250">
        <v>0.35</v>
      </c>
      <c r="P85" s="251">
        <f t="shared" si="6"/>
        <v>13500</v>
      </c>
      <c r="Q85" s="230"/>
      <c r="R85" s="230"/>
      <c r="S85" s="230"/>
      <c r="T85" s="230"/>
      <c r="U85" s="230"/>
      <c r="V85" s="230"/>
      <c r="W85" s="230"/>
      <c r="X85" s="230"/>
      <c r="Y85" s="230"/>
      <c r="Z85" s="230"/>
      <c r="AA85" s="230"/>
      <c r="AB85" s="230"/>
      <c r="AC85" s="230"/>
      <c r="AD85" s="230"/>
      <c r="AE85" s="230"/>
      <c r="AF85" s="230"/>
      <c r="AG85" s="230"/>
      <c r="AH85" s="230"/>
      <c r="AI85" s="230"/>
      <c r="AJ85" s="230"/>
      <c r="AK85" s="230"/>
      <c r="AL85" s="230"/>
      <c r="AM85" s="230"/>
      <c r="AN85" s="230"/>
      <c r="AO85" s="230"/>
      <c r="AP85" s="230"/>
      <c r="AQ85" s="230"/>
      <c r="AR85" s="230"/>
      <c r="AS85" s="230"/>
      <c r="AT85" s="230"/>
      <c r="AU85" s="230"/>
      <c r="AV85" s="230"/>
      <c r="AW85" s="230"/>
      <c r="AX85" s="230"/>
      <c r="AY85" s="230"/>
      <c r="AZ85" s="230"/>
      <c r="BA85" s="230"/>
      <c r="BB85" s="230"/>
      <c r="BC85" s="230"/>
      <c r="BD85" s="230"/>
      <c r="BE85" s="230"/>
      <c r="BF85" s="230"/>
      <c r="BG85" s="230"/>
      <c r="BH85" s="230"/>
      <c r="BI85" s="230"/>
      <c r="BJ85" s="230"/>
      <c r="BK85" s="230"/>
      <c r="BL85" s="230"/>
      <c r="BM85" s="230"/>
      <c r="BN85" s="230"/>
      <c r="BO85" s="230"/>
      <c r="BP85" s="253"/>
      <c r="BQ85" s="137"/>
      <c r="BR85" s="252"/>
      <c r="BS85" s="252"/>
      <c r="BT85" s="165"/>
      <c r="BU85" s="252"/>
      <c r="BV85" s="245"/>
      <c r="BW85" s="254"/>
      <c r="BX85" s="247"/>
      <c r="BY85" s="255"/>
      <c r="BZ85" s="256"/>
      <c r="CA85" s="257"/>
      <c r="CB85" s="258"/>
    </row>
    <row r="86" spans="2:80">
      <c r="B86" s="244" t="s">
        <v>943</v>
      </c>
      <c r="C86" s="141" t="s">
        <v>1340</v>
      </c>
      <c r="D86" s="252" t="s">
        <v>1204</v>
      </c>
      <c r="E86" s="252" t="s">
        <v>1205</v>
      </c>
      <c r="F86" s="469" t="s">
        <v>1206</v>
      </c>
      <c r="G86" s="468" t="s">
        <v>984</v>
      </c>
      <c r="H86" s="125">
        <v>2029</v>
      </c>
      <c r="I86" s="125">
        <v>15</v>
      </c>
      <c r="J86" s="245">
        <v>55488</v>
      </c>
      <c r="K86" s="246"/>
      <c r="L86" s="247">
        <v>7.5</v>
      </c>
      <c r="M86" s="248"/>
      <c r="N86" s="249">
        <f t="shared" si="4"/>
        <v>416160</v>
      </c>
      <c r="O86" s="250">
        <v>0.35</v>
      </c>
      <c r="P86" s="251">
        <f t="shared" si="6"/>
        <v>561816</v>
      </c>
      <c r="Q86" s="230"/>
      <c r="R86" s="230"/>
      <c r="S86" s="230"/>
      <c r="T86" s="230"/>
      <c r="U86" s="230"/>
      <c r="V86" s="230"/>
      <c r="W86" s="230"/>
      <c r="X86" s="230"/>
      <c r="Y86" s="230"/>
      <c r="Z86" s="230"/>
      <c r="AA86" s="230"/>
      <c r="AB86" s="230"/>
      <c r="AC86" s="230"/>
      <c r="AD86" s="230"/>
      <c r="AE86" s="230"/>
      <c r="AF86" s="230"/>
      <c r="AG86" s="230"/>
      <c r="AH86" s="230"/>
      <c r="AI86" s="230"/>
      <c r="AJ86" s="230"/>
      <c r="AK86" s="230"/>
      <c r="AL86" s="230"/>
      <c r="AM86" s="230"/>
      <c r="AN86" s="230"/>
      <c r="AO86" s="230"/>
      <c r="AP86" s="230"/>
      <c r="AQ86" s="230"/>
      <c r="AR86" s="230"/>
      <c r="AS86" s="230"/>
      <c r="AT86" s="230"/>
      <c r="AU86" s="230"/>
      <c r="AV86" s="230"/>
      <c r="AW86" s="230"/>
      <c r="AX86" s="230"/>
      <c r="AY86" s="230"/>
      <c r="AZ86" s="230"/>
      <c r="BA86" s="230"/>
      <c r="BB86" s="230"/>
      <c r="BC86" s="230"/>
      <c r="BD86" s="230"/>
      <c r="BE86" s="230"/>
      <c r="BF86" s="230"/>
      <c r="BG86" s="230"/>
      <c r="BH86" s="230"/>
      <c r="BI86" s="230"/>
      <c r="BJ86" s="230"/>
      <c r="BK86" s="230"/>
      <c r="BL86" s="230"/>
      <c r="BM86" s="230"/>
      <c r="BN86" s="230"/>
      <c r="BO86" s="230"/>
      <c r="BP86" s="253"/>
      <c r="BQ86" s="137"/>
      <c r="BR86" s="252"/>
      <c r="BS86" s="252"/>
      <c r="BT86" s="165"/>
      <c r="BU86" s="252"/>
      <c r="BV86" s="245"/>
      <c r="BW86" s="254"/>
      <c r="BX86" s="247"/>
      <c r="BY86" s="255"/>
      <c r="BZ86" s="256"/>
      <c r="CA86" s="257"/>
      <c r="CB86" s="258"/>
    </row>
    <row r="87" spans="2:80" ht="30">
      <c r="B87" s="244" t="s">
        <v>943</v>
      </c>
      <c r="C87" s="141" t="s">
        <v>1340</v>
      </c>
      <c r="D87" s="252" t="s">
        <v>1204</v>
      </c>
      <c r="E87" s="252" t="s">
        <v>1205</v>
      </c>
      <c r="F87" s="469" t="s">
        <v>1217</v>
      </c>
      <c r="G87" s="468" t="s">
        <v>984</v>
      </c>
      <c r="H87" s="125">
        <v>2029</v>
      </c>
      <c r="I87" s="125">
        <v>10</v>
      </c>
      <c r="J87" s="245">
        <v>55488</v>
      </c>
      <c r="K87" s="246"/>
      <c r="L87" s="247">
        <v>3</v>
      </c>
      <c r="M87" s="248"/>
      <c r="N87" s="249">
        <f t="shared" si="4"/>
        <v>166464</v>
      </c>
      <c r="O87" s="250">
        <v>0.35</v>
      </c>
      <c r="P87" s="251">
        <f t="shared" si="6"/>
        <v>224726.40000000002</v>
      </c>
      <c r="Q87" s="230"/>
      <c r="R87" s="230"/>
      <c r="S87" s="230"/>
      <c r="T87" s="230"/>
      <c r="U87" s="230"/>
      <c r="V87" s="230"/>
      <c r="W87" s="230"/>
      <c r="X87" s="230"/>
      <c r="Y87" s="230"/>
      <c r="Z87" s="230"/>
      <c r="AA87" s="230"/>
      <c r="AB87" s="230"/>
      <c r="AC87" s="230"/>
      <c r="AD87" s="230"/>
      <c r="AE87" s="230"/>
      <c r="AF87" s="230"/>
      <c r="AG87" s="230"/>
      <c r="AH87" s="230"/>
      <c r="AI87" s="230"/>
      <c r="AJ87" s="230"/>
      <c r="AK87" s="230"/>
      <c r="AL87" s="230"/>
      <c r="AM87" s="230"/>
      <c r="AN87" s="230"/>
      <c r="AO87" s="230"/>
      <c r="AP87" s="230"/>
      <c r="AQ87" s="230"/>
      <c r="AR87" s="230"/>
      <c r="AS87" s="230"/>
      <c r="AT87" s="230"/>
      <c r="AU87" s="230"/>
      <c r="AV87" s="230"/>
      <c r="AW87" s="230"/>
      <c r="AX87" s="230"/>
      <c r="AY87" s="230"/>
      <c r="AZ87" s="230"/>
      <c r="BA87" s="230"/>
      <c r="BB87" s="230"/>
      <c r="BC87" s="230"/>
      <c r="BD87" s="230"/>
      <c r="BE87" s="230"/>
      <c r="BF87" s="230"/>
      <c r="BG87" s="230"/>
      <c r="BH87" s="230"/>
      <c r="BI87" s="230"/>
      <c r="BJ87" s="230"/>
      <c r="BK87" s="230"/>
      <c r="BL87" s="230"/>
      <c r="BM87" s="230"/>
      <c r="BN87" s="230"/>
      <c r="BO87" s="230"/>
      <c r="BP87" s="253"/>
      <c r="BQ87" s="137"/>
      <c r="BR87" s="252"/>
      <c r="BS87" s="252"/>
      <c r="BT87" s="165"/>
      <c r="BU87" s="252"/>
      <c r="BV87" s="245"/>
      <c r="BW87" s="254"/>
      <c r="BX87" s="247"/>
      <c r="BY87" s="255"/>
      <c r="BZ87" s="256"/>
      <c r="CA87" s="257"/>
      <c r="CB87" s="258"/>
    </row>
    <row r="88" spans="2:80">
      <c r="B88" s="244" t="s">
        <v>943</v>
      </c>
      <c r="C88" s="141" t="s">
        <v>1341</v>
      </c>
      <c r="D88" s="252" t="s">
        <v>1204</v>
      </c>
      <c r="E88" s="252" t="s">
        <v>1205</v>
      </c>
      <c r="F88" s="469" t="s">
        <v>1206</v>
      </c>
      <c r="G88" s="468" t="s">
        <v>984</v>
      </c>
      <c r="H88" s="125">
        <v>2029</v>
      </c>
      <c r="I88" s="125">
        <v>5</v>
      </c>
      <c r="J88" s="245"/>
      <c r="K88" s="246">
        <v>1</v>
      </c>
      <c r="L88" s="247"/>
      <c r="M88" s="248">
        <v>5000</v>
      </c>
      <c r="N88" s="249">
        <f t="shared" si="4"/>
        <v>5000</v>
      </c>
      <c r="O88" s="250">
        <v>0.35</v>
      </c>
      <c r="P88" s="251">
        <f t="shared" si="6"/>
        <v>6750</v>
      </c>
      <c r="Q88" s="230"/>
      <c r="R88" s="230"/>
      <c r="S88" s="230"/>
      <c r="T88" s="230"/>
      <c r="U88" s="230"/>
      <c r="V88" s="230"/>
      <c r="W88" s="230"/>
      <c r="X88" s="230"/>
      <c r="Y88" s="230"/>
      <c r="Z88" s="230"/>
      <c r="AA88" s="230"/>
      <c r="AB88" s="230"/>
      <c r="AC88" s="230"/>
      <c r="AD88" s="230"/>
      <c r="AE88" s="230"/>
      <c r="AF88" s="230"/>
      <c r="AG88" s="230"/>
      <c r="AH88" s="230"/>
      <c r="AI88" s="230"/>
      <c r="AJ88" s="230"/>
      <c r="AK88" s="230"/>
      <c r="AL88" s="230"/>
      <c r="AM88" s="230"/>
      <c r="AN88" s="230"/>
      <c r="AO88" s="230"/>
      <c r="AP88" s="230"/>
      <c r="AQ88" s="230"/>
      <c r="AR88" s="230"/>
      <c r="AS88" s="230"/>
      <c r="AT88" s="230"/>
      <c r="AU88" s="230"/>
      <c r="AV88" s="230"/>
      <c r="AW88" s="230"/>
      <c r="AX88" s="230"/>
      <c r="AY88" s="230"/>
      <c r="AZ88" s="230"/>
      <c r="BA88" s="230"/>
      <c r="BB88" s="230"/>
      <c r="BC88" s="230"/>
      <c r="BD88" s="230"/>
      <c r="BE88" s="230"/>
      <c r="BF88" s="230"/>
      <c r="BG88" s="230"/>
      <c r="BH88" s="230"/>
      <c r="BI88" s="230"/>
      <c r="BJ88" s="230"/>
      <c r="BK88" s="230"/>
      <c r="BL88" s="230"/>
      <c r="BM88" s="230"/>
      <c r="BN88" s="230"/>
      <c r="BO88" s="230"/>
      <c r="BP88" s="253"/>
      <c r="BQ88" s="137"/>
      <c r="BR88" s="252"/>
      <c r="BS88" s="252"/>
      <c r="BT88" s="165"/>
      <c r="BU88" s="252"/>
      <c r="BV88" s="245"/>
      <c r="BW88" s="254"/>
      <c r="BX88" s="247"/>
      <c r="BY88" s="255"/>
      <c r="BZ88" s="256"/>
      <c r="CA88" s="257"/>
      <c r="CB88" s="258"/>
    </row>
    <row r="89" spans="2:80">
      <c r="B89" s="244" t="s">
        <v>943</v>
      </c>
      <c r="C89" s="141" t="s">
        <v>1342</v>
      </c>
      <c r="D89" s="252" t="s">
        <v>1204</v>
      </c>
      <c r="E89" s="252" t="s">
        <v>1205</v>
      </c>
      <c r="F89" s="469" t="s">
        <v>1206</v>
      </c>
      <c r="G89" s="468" t="s">
        <v>984</v>
      </c>
      <c r="H89" s="125">
        <v>2029</v>
      </c>
      <c r="I89" s="125">
        <v>15</v>
      </c>
      <c r="J89" s="245"/>
      <c r="K89" s="246">
        <v>1</v>
      </c>
      <c r="L89" s="247"/>
      <c r="M89" s="248">
        <v>15000</v>
      </c>
      <c r="N89" s="249">
        <f t="shared" si="4"/>
        <v>15000</v>
      </c>
      <c r="O89" s="250">
        <v>0.35</v>
      </c>
      <c r="P89" s="251">
        <f t="shared" si="6"/>
        <v>20250</v>
      </c>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0"/>
      <c r="BA89" s="230"/>
      <c r="BB89" s="230"/>
      <c r="BC89" s="230"/>
      <c r="BD89" s="230"/>
      <c r="BE89" s="230"/>
      <c r="BF89" s="230"/>
      <c r="BG89" s="230"/>
      <c r="BH89" s="230"/>
      <c r="BI89" s="230"/>
      <c r="BJ89" s="230"/>
      <c r="BK89" s="230"/>
      <c r="BL89" s="230"/>
      <c r="BM89" s="230"/>
      <c r="BN89" s="230"/>
      <c r="BO89" s="230"/>
      <c r="BP89" s="253"/>
      <c r="BQ89" s="137"/>
      <c r="BR89" s="252"/>
      <c r="BS89" s="252"/>
      <c r="BT89" s="165"/>
      <c r="BU89" s="252"/>
      <c r="BV89" s="245"/>
      <c r="BW89" s="254"/>
      <c r="BX89" s="247"/>
      <c r="BY89" s="255"/>
      <c r="BZ89" s="256"/>
      <c r="CA89" s="257"/>
      <c r="CB89" s="258"/>
    </row>
    <row r="90" spans="2:80">
      <c r="B90" s="244" t="s">
        <v>943</v>
      </c>
      <c r="C90" s="141" t="s">
        <v>1343</v>
      </c>
      <c r="D90" s="252" t="s">
        <v>1204</v>
      </c>
      <c r="E90" s="252" t="s">
        <v>1205</v>
      </c>
      <c r="F90" s="469" t="s">
        <v>1206</v>
      </c>
      <c r="G90" s="468" t="s">
        <v>984</v>
      </c>
      <c r="H90" s="125">
        <v>2029</v>
      </c>
      <c r="I90" s="125">
        <v>15</v>
      </c>
      <c r="J90" s="245"/>
      <c r="K90" s="246">
        <v>1</v>
      </c>
      <c r="L90" s="247"/>
      <c r="M90" s="248">
        <v>25000</v>
      </c>
      <c r="N90" s="249">
        <f t="shared" si="4"/>
        <v>25000</v>
      </c>
      <c r="O90" s="250">
        <v>0.35</v>
      </c>
      <c r="P90" s="251">
        <f t="shared" si="6"/>
        <v>33750</v>
      </c>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0"/>
      <c r="BA90" s="230"/>
      <c r="BB90" s="230"/>
      <c r="BC90" s="230"/>
      <c r="BD90" s="230"/>
      <c r="BE90" s="230"/>
      <c r="BF90" s="230"/>
      <c r="BG90" s="230"/>
      <c r="BH90" s="230"/>
      <c r="BI90" s="230"/>
      <c r="BJ90" s="230"/>
      <c r="BK90" s="230"/>
      <c r="BL90" s="230"/>
      <c r="BM90" s="230"/>
      <c r="BN90" s="230"/>
      <c r="BO90" s="230"/>
      <c r="BP90" s="253"/>
      <c r="BQ90" s="137"/>
      <c r="BR90" s="252"/>
      <c r="BS90" s="252"/>
      <c r="BT90" s="165"/>
      <c r="BU90" s="252"/>
      <c r="BV90" s="245"/>
      <c r="BW90" s="254"/>
      <c r="BX90" s="247"/>
      <c r="BY90" s="255"/>
      <c r="BZ90" s="256"/>
      <c r="CA90" s="257"/>
      <c r="CB90" s="258"/>
    </row>
    <row r="91" spans="2:80" ht="30">
      <c r="B91" s="244" t="s">
        <v>943</v>
      </c>
      <c r="C91" s="141" t="s">
        <v>1344</v>
      </c>
      <c r="D91" s="252" t="s">
        <v>1204</v>
      </c>
      <c r="E91" s="252" t="s">
        <v>1130</v>
      </c>
      <c r="F91" s="469" t="s">
        <v>1218</v>
      </c>
      <c r="G91" s="468" t="s">
        <v>983</v>
      </c>
      <c r="H91" s="125">
        <v>2026</v>
      </c>
      <c r="I91" s="125">
        <v>20</v>
      </c>
      <c r="J91" s="245"/>
      <c r="K91" s="246">
        <v>1</v>
      </c>
      <c r="L91" s="247"/>
      <c r="M91" s="248">
        <v>3000</v>
      </c>
      <c r="N91" s="249">
        <f t="shared" si="4"/>
        <v>3000</v>
      </c>
      <c r="O91" s="250">
        <v>0.35</v>
      </c>
      <c r="P91" s="251">
        <f t="shared" si="6"/>
        <v>4050.0000000000005</v>
      </c>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0"/>
      <c r="BA91" s="230"/>
      <c r="BB91" s="230"/>
      <c r="BC91" s="230"/>
      <c r="BD91" s="230"/>
      <c r="BE91" s="230"/>
      <c r="BF91" s="230"/>
      <c r="BG91" s="230"/>
      <c r="BH91" s="230"/>
      <c r="BI91" s="230"/>
      <c r="BJ91" s="230"/>
      <c r="BK91" s="230"/>
      <c r="BL91" s="230"/>
      <c r="BM91" s="230"/>
      <c r="BN91" s="230"/>
      <c r="BO91" s="230"/>
      <c r="BP91" s="253"/>
      <c r="BQ91" s="137"/>
      <c r="BR91" s="252"/>
      <c r="BS91" s="252"/>
      <c r="BT91" s="165"/>
      <c r="BU91" s="252"/>
      <c r="BV91" s="245"/>
      <c r="BW91" s="254"/>
      <c r="BX91" s="247"/>
      <c r="BY91" s="255"/>
      <c r="BZ91" s="256"/>
      <c r="CA91" s="257"/>
      <c r="CB91" s="258"/>
    </row>
    <row r="92" spans="2:80">
      <c r="B92" s="244" t="s">
        <v>943</v>
      </c>
      <c r="C92" s="141" t="s">
        <v>1345</v>
      </c>
      <c r="D92" s="252" t="s">
        <v>1204</v>
      </c>
      <c r="E92" s="252" t="s">
        <v>1215</v>
      </c>
      <c r="F92" s="469" t="s">
        <v>1219</v>
      </c>
      <c r="G92" s="468" t="s">
        <v>983</v>
      </c>
      <c r="H92" s="125">
        <v>2026</v>
      </c>
      <c r="I92" s="125">
        <v>10</v>
      </c>
      <c r="J92" s="245"/>
      <c r="K92" s="246">
        <v>1</v>
      </c>
      <c r="L92" s="247"/>
      <c r="M92" s="248">
        <v>7500</v>
      </c>
      <c r="N92" s="249">
        <f t="shared" si="4"/>
        <v>7500</v>
      </c>
      <c r="O92" s="250">
        <v>0.35</v>
      </c>
      <c r="P92" s="251">
        <f t="shared" si="6"/>
        <v>10125</v>
      </c>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0"/>
      <c r="BA92" s="230"/>
      <c r="BB92" s="230"/>
      <c r="BC92" s="230"/>
      <c r="BD92" s="230"/>
      <c r="BE92" s="230"/>
      <c r="BF92" s="230"/>
      <c r="BG92" s="230"/>
      <c r="BH92" s="230"/>
      <c r="BI92" s="230"/>
      <c r="BJ92" s="230"/>
      <c r="BK92" s="230"/>
      <c r="BL92" s="230"/>
      <c r="BM92" s="230"/>
      <c r="BN92" s="230"/>
      <c r="BO92" s="230"/>
      <c r="BP92" s="253"/>
      <c r="BQ92" s="137"/>
      <c r="BR92" s="252"/>
      <c r="BS92" s="252"/>
      <c r="BT92" s="165"/>
      <c r="BU92" s="252"/>
      <c r="BV92" s="245"/>
      <c r="BW92" s="254"/>
      <c r="BX92" s="247"/>
      <c r="BY92" s="255"/>
      <c r="BZ92" s="256"/>
      <c r="CA92" s="257"/>
      <c r="CB92" s="258"/>
    </row>
    <row r="93" spans="2:80" ht="30">
      <c r="B93" s="244" t="s">
        <v>943</v>
      </c>
      <c r="C93" s="141" t="s">
        <v>1346</v>
      </c>
      <c r="D93" s="252" t="s">
        <v>1204</v>
      </c>
      <c r="E93" s="252" t="s">
        <v>1130</v>
      </c>
      <c r="F93" s="469" t="s">
        <v>1217</v>
      </c>
      <c r="G93" s="468" t="s">
        <v>984</v>
      </c>
      <c r="H93" s="125">
        <v>2029</v>
      </c>
      <c r="I93" s="125">
        <v>10</v>
      </c>
      <c r="J93" s="245"/>
      <c r="K93" s="246">
        <v>1</v>
      </c>
      <c r="L93" s="247"/>
      <c r="M93" s="248">
        <v>7500</v>
      </c>
      <c r="N93" s="249">
        <f t="shared" si="4"/>
        <v>7500</v>
      </c>
      <c r="O93" s="250">
        <v>0.35</v>
      </c>
      <c r="P93" s="251">
        <f t="shared" si="6"/>
        <v>10125</v>
      </c>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0"/>
      <c r="BA93" s="230"/>
      <c r="BB93" s="230"/>
      <c r="BC93" s="230"/>
      <c r="BD93" s="230"/>
      <c r="BE93" s="230"/>
      <c r="BF93" s="230"/>
      <c r="BG93" s="230"/>
      <c r="BH93" s="230"/>
      <c r="BI93" s="230"/>
      <c r="BJ93" s="230"/>
      <c r="BK93" s="230"/>
      <c r="BL93" s="230"/>
      <c r="BM93" s="230"/>
      <c r="BN93" s="230"/>
      <c r="BO93" s="230"/>
      <c r="BP93" s="253"/>
      <c r="BQ93" s="137"/>
      <c r="BR93" s="252"/>
      <c r="BS93" s="252"/>
      <c r="BT93" s="165"/>
      <c r="BU93" s="252"/>
      <c r="BV93" s="245"/>
      <c r="BW93" s="254"/>
      <c r="BX93" s="247"/>
      <c r="BY93" s="255"/>
      <c r="BZ93" s="256"/>
      <c r="CA93" s="257"/>
      <c r="CB93" s="258"/>
    </row>
    <row r="94" spans="2:80">
      <c r="B94" s="244" t="s">
        <v>943</v>
      </c>
      <c r="C94" s="141" t="s">
        <v>1347</v>
      </c>
      <c r="D94" s="252" t="s">
        <v>1204</v>
      </c>
      <c r="E94" s="252" t="s">
        <v>1220</v>
      </c>
      <c r="F94" s="470" t="s">
        <v>1221</v>
      </c>
      <c r="G94" s="468" t="s">
        <v>983</v>
      </c>
      <c r="H94" s="468">
        <v>2026</v>
      </c>
      <c r="I94" s="468">
        <v>15</v>
      </c>
      <c r="J94" s="245"/>
      <c r="K94" s="246">
        <v>1</v>
      </c>
      <c r="L94" s="247"/>
      <c r="M94" s="248">
        <v>50000</v>
      </c>
      <c r="N94" s="249">
        <f>(M94*K94)+(L94*J94)</f>
        <v>50000</v>
      </c>
      <c r="O94" s="250">
        <v>0.35</v>
      </c>
      <c r="P94" s="251">
        <f t="shared" si="6"/>
        <v>67500</v>
      </c>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0"/>
      <c r="BA94" s="230"/>
      <c r="BB94" s="230"/>
      <c r="BC94" s="230"/>
      <c r="BD94" s="230"/>
      <c r="BE94" s="230"/>
      <c r="BF94" s="230"/>
      <c r="BG94" s="230"/>
      <c r="BH94" s="230"/>
      <c r="BI94" s="230"/>
      <c r="BJ94" s="230"/>
      <c r="BK94" s="230"/>
      <c r="BL94" s="230"/>
      <c r="BM94" s="230"/>
      <c r="BN94" s="230"/>
      <c r="BO94" s="230"/>
      <c r="BP94" s="253"/>
      <c r="BQ94" s="137"/>
      <c r="BR94" s="252"/>
      <c r="BS94" s="252"/>
      <c r="BT94" s="165"/>
      <c r="BU94" s="252"/>
      <c r="BV94" s="245"/>
      <c r="BW94" s="254"/>
      <c r="BX94" s="247"/>
      <c r="BY94" s="255"/>
      <c r="BZ94" s="256"/>
      <c r="CA94" s="257"/>
      <c r="CB94" s="258"/>
    </row>
    <row r="95" spans="2:80">
      <c r="B95" s="244" t="s">
        <v>943</v>
      </c>
      <c r="C95" s="475" t="s">
        <v>1348</v>
      </c>
      <c r="D95" s="252" t="s">
        <v>1107</v>
      </c>
      <c r="E95" s="252" t="s">
        <v>1205</v>
      </c>
      <c r="F95" s="472" t="s">
        <v>1222</v>
      </c>
      <c r="G95" s="284" t="s">
        <v>983</v>
      </c>
      <c r="H95" s="284">
        <v>2026</v>
      </c>
      <c r="I95" s="284">
        <v>15</v>
      </c>
      <c r="J95" s="245">
        <f>150*8</f>
        <v>1200</v>
      </c>
      <c r="K95" s="246"/>
      <c r="L95" s="247">
        <v>7.5</v>
      </c>
      <c r="M95" s="248"/>
      <c r="N95" s="249">
        <f t="shared" ref="N95:N106" si="7">(M95*K95)+(L95*J95)</f>
        <v>9000</v>
      </c>
      <c r="O95" s="250">
        <v>0.35</v>
      </c>
      <c r="P95" s="251">
        <f t="shared" ref="P95:P106" si="8">(1+O95)*N95</f>
        <v>12150</v>
      </c>
    </row>
    <row r="96" spans="2:80">
      <c r="B96" s="244" t="s">
        <v>943</v>
      </c>
      <c r="C96" s="475" t="s">
        <v>1349</v>
      </c>
      <c r="D96" s="252" t="s">
        <v>1107</v>
      </c>
      <c r="E96" s="252" t="s">
        <v>1205</v>
      </c>
      <c r="F96" s="472" t="s">
        <v>1222</v>
      </c>
      <c r="G96" s="284" t="s">
        <v>983</v>
      </c>
      <c r="H96" s="284">
        <v>2026</v>
      </c>
      <c r="I96" s="284">
        <v>15</v>
      </c>
      <c r="J96" s="245">
        <f>(667*6.5)*4</f>
        <v>17342</v>
      </c>
      <c r="K96" s="246"/>
      <c r="L96" s="247">
        <v>7.5</v>
      </c>
      <c r="M96" s="248"/>
      <c r="N96" s="249">
        <f t="shared" si="7"/>
        <v>130065</v>
      </c>
      <c r="O96" s="250">
        <v>0.35</v>
      </c>
      <c r="P96" s="251">
        <f t="shared" si="8"/>
        <v>175587.75</v>
      </c>
    </row>
    <row r="97" spans="2:16" ht="30">
      <c r="B97" s="244" t="s">
        <v>943</v>
      </c>
      <c r="C97" s="475" t="s">
        <v>1350</v>
      </c>
      <c r="D97" s="252" t="s">
        <v>1107</v>
      </c>
      <c r="E97" s="252" t="s">
        <v>1205</v>
      </c>
      <c r="F97" s="473" t="s">
        <v>1223</v>
      </c>
      <c r="G97" s="284" t="s">
        <v>983</v>
      </c>
      <c r="H97" s="284">
        <v>2026</v>
      </c>
      <c r="I97" s="284">
        <v>15</v>
      </c>
      <c r="J97" s="245">
        <f>280390*0.25</f>
        <v>70097.5</v>
      </c>
      <c r="K97" s="246"/>
      <c r="L97" s="247">
        <v>7.5</v>
      </c>
      <c r="M97" s="248"/>
      <c r="N97" s="249">
        <f t="shared" si="7"/>
        <v>525731.25</v>
      </c>
      <c r="O97" s="250">
        <v>0.35</v>
      </c>
      <c r="P97" s="251">
        <f t="shared" si="8"/>
        <v>709737.1875</v>
      </c>
    </row>
    <row r="98" spans="2:16">
      <c r="B98" s="244" t="s">
        <v>943</v>
      </c>
      <c r="C98" s="475" t="s">
        <v>1351</v>
      </c>
      <c r="D98" s="252" t="s">
        <v>1107</v>
      </c>
      <c r="E98" s="252" t="s">
        <v>1130</v>
      </c>
      <c r="F98" s="472" t="s">
        <v>1224</v>
      </c>
      <c r="G98" s="284" t="s">
        <v>983</v>
      </c>
      <c r="H98" s="284">
        <v>2026</v>
      </c>
      <c r="I98" s="284">
        <v>15</v>
      </c>
      <c r="J98" s="245">
        <v>200</v>
      </c>
      <c r="K98" s="246"/>
      <c r="L98" s="247">
        <v>50</v>
      </c>
      <c r="M98" s="248"/>
      <c r="N98" s="249">
        <f t="shared" si="7"/>
        <v>10000</v>
      </c>
      <c r="O98" s="250">
        <v>0.35</v>
      </c>
      <c r="P98" s="251">
        <f t="shared" si="8"/>
        <v>13500</v>
      </c>
    </row>
    <row r="99" spans="2:16">
      <c r="B99" s="244" t="s">
        <v>943</v>
      </c>
      <c r="C99" s="475" t="s">
        <v>1352</v>
      </c>
      <c r="D99" s="252" t="s">
        <v>1107</v>
      </c>
      <c r="E99" s="252" t="s">
        <v>1130</v>
      </c>
      <c r="F99" s="472" t="s">
        <v>1224</v>
      </c>
      <c r="G99" s="284" t="s">
        <v>983</v>
      </c>
      <c r="H99" s="284">
        <v>2026</v>
      </c>
      <c r="I99" s="284">
        <v>15</v>
      </c>
      <c r="J99" s="245">
        <v>667</v>
      </c>
      <c r="K99" s="246"/>
      <c r="L99" s="247">
        <v>50</v>
      </c>
      <c r="M99" s="248"/>
      <c r="N99" s="249">
        <f t="shared" si="7"/>
        <v>33350</v>
      </c>
      <c r="O99" s="250">
        <v>0.35</v>
      </c>
      <c r="P99" s="251">
        <f t="shared" si="8"/>
        <v>45022.5</v>
      </c>
    </row>
    <row r="100" spans="2:16" ht="30">
      <c r="B100" s="244" t="s">
        <v>943</v>
      </c>
      <c r="C100" s="283" t="s">
        <v>1095</v>
      </c>
      <c r="D100" s="252" t="s">
        <v>1107</v>
      </c>
      <c r="E100" s="252" t="s">
        <v>1113</v>
      </c>
      <c r="F100" s="474" t="s">
        <v>1225</v>
      </c>
      <c r="G100" s="284" t="s">
        <v>983</v>
      </c>
      <c r="H100" s="284">
        <v>2026</v>
      </c>
      <c r="I100" s="284">
        <v>15</v>
      </c>
      <c r="J100" s="245"/>
      <c r="K100" s="246">
        <v>1</v>
      </c>
      <c r="L100" s="247"/>
      <c r="M100" s="248">
        <v>200000</v>
      </c>
      <c r="N100" s="249">
        <f t="shared" si="7"/>
        <v>200000</v>
      </c>
      <c r="O100" s="250">
        <v>0.35</v>
      </c>
      <c r="P100" s="251">
        <f t="shared" si="8"/>
        <v>270000</v>
      </c>
    </row>
    <row r="101" spans="2:16">
      <c r="B101" s="244" t="s">
        <v>943</v>
      </c>
      <c r="C101" s="475" t="s">
        <v>1353</v>
      </c>
      <c r="D101" s="252" t="s">
        <v>1107</v>
      </c>
      <c r="E101" s="252" t="s">
        <v>1113</v>
      </c>
      <c r="F101" s="472" t="s">
        <v>1226</v>
      </c>
      <c r="G101" s="284" t="s">
        <v>983</v>
      </c>
      <c r="H101" s="284">
        <v>2026</v>
      </c>
      <c r="I101" s="284">
        <v>15</v>
      </c>
      <c r="J101" s="245">
        <f>40*8</f>
        <v>320</v>
      </c>
      <c r="K101" s="246"/>
      <c r="L101" s="247">
        <v>15</v>
      </c>
      <c r="M101" s="248"/>
      <c r="N101" s="249">
        <f t="shared" si="7"/>
        <v>4800</v>
      </c>
      <c r="O101" s="250">
        <v>0.35</v>
      </c>
      <c r="P101" s="251">
        <f t="shared" si="8"/>
        <v>6480</v>
      </c>
    </row>
    <row r="102" spans="2:16" ht="60">
      <c r="B102" s="244" t="s">
        <v>943</v>
      </c>
      <c r="C102" s="475" t="s">
        <v>1347</v>
      </c>
      <c r="D102" s="252" t="s">
        <v>1107</v>
      </c>
      <c r="E102" s="252" t="s">
        <v>1113</v>
      </c>
      <c r="F102" s="474" t="s">
        <v>1227</v>
      </c>
      <c r="G102" s="284" t="s">
        <v>983</v>
      </c>
      <c r="H102" s="284">
        <v>2026</v>
      </c>
      <c r="I102" s="284">
        <v>15</v>
      </c>
      <c r="J102" s="245"/>
      <c r="K102" s="246">
        <v>1</v>
      </c>
      <c r="L102" s="247"/>
      <c r="M102" s="248">
        <v>200000</v>
      </c>
      <c r="N102" s="249">
        <f t="shared" si="7"/>
        <v>200000</v>
      </c>
      <c r="O102" s="250">
        <v>0.35</v>
      </c>
      <c r="P102" s="251">
        <f t="shared" si="8"/>
        <v>270000</v>
      </c>
    </row>
    <row r="103" spans="2:16">
      <c r="B103" s="244" t="s">
        <v>943</v>
      </c>
      <c r="C103" s="123"/>
      <c r="D103" s="252"/>
      <c r="E103" s="252"/>
      <c r="F103" s="125"/>
      <c r="G103" s="125"/>
      <c r="H103" s="125"/>
      <c r="I103" s="125"/>
      <c r="J103" s="245"/>
      <c r="K103" s="246"/>
      <c r="L103" s="247"/>
      <c r="M103" s="248"/>
      <c r="N103" s="249">
        <f t="shared" si="7"/>
        <v>0</v>
      </c>
      <c r="O103" s="250">
        <v>0.35</v>
      </c>
      <c r="P103" s="251">
        <f t="shared" si="8"/>
        <v>0</v>
      </c>
    </row>
    <row r="104" spans="2:16">
      <c r="B104" s="244" t="s">
        <v>943</v>
      </c>
      <c r="C104" s="123"/>
      <c r="D104" s="252"/>
      <c r="E104" s="252"/>
      <c r="F104" s="125"/>
      <c r="G104" s="125"/>
      <c r="H104" s="125"/>
      <c r="I104" s="125"/>
      <c r="J104" s="245"/>
      <c r="K104" s="246"/>
      <c r="L104" s="247"/>
      <c r="M104" s="248"/>
      <c r="N104" s="249">
        <f t="shared" si="7"/>
        <v>0</v>
      </c>
      <c r="O104" s="250">
        <v>0.35</v>
      </c>
      <c r="P104" s="251">
        <f t="shared" si="8"/>
        <v>0</v>
      </c>
    </row>
    <row r="105" spans="2:16">
      <c r="B105" s="244" t="s">
        <v>943</v>
      </c>
      <c r="C105" s="123"/>
      <c r="D105" s="252"/>
      <c r="E105" s="252"/>
      <c r="F105" s="125"/>
      <c r="G105" s="125"/>
      <c r="H105" s="125"/>
      <c r="I105" s="125"/>
      <c r="J105" s="245"/>
      <c r="K105" s="246"/>
      <c r="L105" s="247"/>
      <c r="M105" s="248"/>
      <c r="N105" s="249">
        <f t="shared" si="7"/>
        <v>0</v>
      </c>
      <c r="O105" s="250">
        <v>0.35</v>
      </c>
      <c r="P105" s="251">
        <f t="shared" si="8"/>
        <v>0</v>
      </c>
    </row>
    <row r="106" spans="2:16">
      <c r="B106" s="244" t="s">
        <v>943</v>
      </c>
      <c r="C106" s="123"/>
      <c r="D106" s="252"/>
      <c r="E106" s="252"/>
      <c r="F106" s="125"/>
      <c r="G106" s="125"/>
      <c r="H106" s="125"/>
      <c r="I106" s="125"/>
      <c r="J106" s="245"/>
      <c r="K106" s="246"/>
      <c r="L106" s="247"/>
      <c r="M106" s="248"/>
      <c r="N106" s="249">
        <f t="shared" si="7"/>
        <v>0</v>
      </c>
      <c r="O106" s="250">
        <v>0.35</v>
      </c>
      <c r="P106" s="251">
        <f t="shared" si="8"/>
        <v>0</v>
      </c>
    </row>
    <row r="107" spans="2:16">
      <c r="B107" s="259"/>
      <c r="C107" s="260"/>
      <c r="D107" s="261"/>
      <c r="E107" s="261"/>
      <c r="F107" s="262"/>
      <c r="G107" s="262"/>
      <c r="H107" s="262"/>
      <c r="I107" s="262"/>
      <c r="J107" s="263"/>
      <c r="K107" s="264"/>
      <c r="L107" s="265"/>
      <c r="M107" s="266"/>
      <c r="N107" s="267">
        <f t="shared" ref="N107:N155" si="9">(M107*K107)+(L107*J107)</f>
        <v>0</v>
      </c>
      <c r="O107" s="268" t="e">
        <f>SUM(#REF!)</f>
        <v>#REF!</v>
      </c>
      <c r="P107" s="269"/>
    </row>
    <row r="108" spans="2:16">
      <c r="B108" s="244" t="s">
        <v>945</v>
      </c>
      <c r="C108" s="141" t="s">
        <v>1292</v>
      </c>
      <c r="D108" s="252" t="s">
        <v>3</v>
      </c>
      <c r="E108" s="252" t="s">
        <v>1085</v>
      </c>
      <c r="F108" s="125" t="s">
        <v>1086</v>
      </c>
      <c r="G108" s="468" t="s">
        <v>984</v>
      </c>
      <c r="H108" s="125">
        <v>2029</v>
      </c>
      <c r="I108" s="125">
        <v>23</v>
      </c>
      <c r="J108" s="245"/>
      <c r="K108" s="277">
        <v>2</v>
      </c>
      <c r="L108" s="247"/>
      <c r="M108" s="248">
        <v>535000</v>
      </c>
      <c r="N108" s="256">
        <f t="shared" si="9"/>
        <v>1070000</v>
      </c>
      <c r="O108" s="257">
        <v>0.35</v>
      </c>
      <c r="P108" s="271">
        <f>(1+O108)*N108</f>
        <v>1444500</v>
      </c>
    </row>
    <row r="109" spans="2:16">
      <c r="B109" s="244" t="s">
        <v>945</v>
      </c>
      <c r="C109" s="141" t="s">
        <v>1026</v>
      </c>
      <c r="D109" s="252" t="s">
        <v>3</v>
      </c>
      <c r="E109" s="252" t="s">
        <v>1085</v>
      </c>
      <c r="F109" s="125" t="s">
        <v>1086</v>
      </c>
      <c r="G109" s="468" t="s">
        <v>985</v>
      </c>
      <c r="H109" s="125">
        <v>2038</v>
      </c>
      <c r="I109" s="125">
        <v>23</v>
      </c>
      <c r="J109" s="245"/>
      <c r="K109" s="277">
        <v>1</v>
      </c>
      <c r="L109" s="247"/>
      <c r="M109" s="248">
        <v>225000</v>
      </c>
      <c r="N109" s="256">
        <f t="shared" si="9"/>
        <v>225000</v>
      </c>
      <c r="O109" s="257">
        <v>0.35</v>
      </c>
      <c r="P109" s="271">
        <f>(1+O109)*N109</f>
        <v>303750</v>
      </c>
    </row>
    <row r="110" spans="2:16">
      <c r="B110" s="244" t="s">
        <v>945</v>
      </c>
      <c r="C110" s="141" t="s">
        <v>1027</v>
      </c>
      <c r="D110" s="252" t="s">
        <v>3</v>
      </c>
      <c r="E110" s="252" t="s">
        <v>1085</v>
      </c>
      <c r="F110" s="125" t="s">
        <v>1086</v>
      </c>
      <c r="G110" s="468" t="s">
        <v>984</v>
      </c>
      <c r="H110" s="125">
        <v>2029</v>
      </c>
      <c r="I110" s="125">
        <v>20</v>
      </c>
      <c r="J110" s="245"/>
      <c r="K110" s="277">
        <v>2</v>
      </c>
      <c r="L110" s="247"/>
      <c r="M110" s="248">
        <v>60000</v>
      </c>
      <c r="N110" s="256">
        <f t="shared" si="9"/>
        <v>120000</v>
      </c>
      <c r="O110" s="257">
        <v>0.35</v>
      </c>
      <c r="P110" s="271">
        <f>(1+O110)*N110</f>
        <v>162000</v>
      </c>
    </row>
    <row r="111" spans="2:16">
      <c r="B111" s="244" t="s">
        <v>945</v>
      </c>
      <c r="C111" s="141" t="s">
        <v>1028</v>
      </c>
      <c r="D111" s="252" t="s">
        <v>3</v>
      </c>
      <c r="E111" s="252" t="s">
        <v>1085</v>
      </c>
      <c r="F111" s="125" t="s">
        <v>1086</v>
      </c>
      <c r="G111" s="468" t="s">
        <v>984</v>
      </c>
      <c r="H111" s="125">
        <v>2029</v>
      </c>
      <c r="I111" s="125">
        <v>20</v>
      </c>
      <c r="J111" s="245"/>
      <c r="K111" s="277">
        <v>1</v>
      </c>
      <c r="L111" s="247"/>
      <c r="M111" s="248">
        <v>50000</v>
      </c>
      <c r="N111" s="256">
        <f t="shared" si="9"/>
        <v>50000</v>
      </c>
      <c r="O111" s="257">
        <v>0.35</v>
      </c>
      <c r="P111" s="271">
        <f>(1+O111)*N111</f>
        <v>67500</v>
      </c>
    </row>
    <row r="112" spans="2:16">
      <c r="B112" s="244" t="s">
        <v>945</v>
      </c>
      <c r="C112" s="141" t="s">
        <v>1029</v>
      </c>
      <c r="D112" s="252" t="s">
        <v>3</v>
      </c>
      <c r="E112" s="252" t="s">
        <v>1085</v>
      </c>
      <c r="F112" s="125" t="s">
        <v>1086</v>
      </c>
      <c r="G112" s="468" t="s">
        <v>984</v>
      </c>
      <c r="H112" s="125">
        <v>2029</v>
      </c>
      <c r="I112" s="125">
        <v>20</v>
      </c>
      <c r="J112" s="245"/>
      <c r="K112" s="277">
        <v>2</v>
      </c>
      <c r="L112" s="247"/>
      <c r="M112" s="248">
        <v>75000</v>
      </c>
      <c r="N112" s="256">
        <f t="shared" si="9"/>
        <v>150000</v>
      </c>
      <c r="O112" s="257">
        <v>0.35</v>
      </c>
      <c r="P112" s="271">
        <f>(1+O112)*N112</f>
        <v>202500</v>
      </c>
    </row>
    <row r="113" spans="2:16">
      <c r="B113" s="244" t="s">
        <v>945</v>
      </c>
      <c r="C113" s="141" t="s">
        <v>1030</v>
      </c>
      <c r="D113" s="252" t="s">
        <v>3</v>
      </c>
      <c r="E113" s="252" t="s">
        <v>1085</v>
      </c>
      <c r="F113" s="125" t="s">
        <v>1086</v>
      </c>
      <c r="G113" s="468" t="s">
        <v>985</v>
      </c>
      <c r="H113" s="125">
        <v>2038</v>
      </c>
      <c r="I113" s="125">
        <v>20</v>
      </c>
      <c r="J113" s="245"/>
      <c r="K113" s="277">
        <v>2</v>
      </c>
      <c r="L113" s="247"/>
      <c r="M113" s="248">
        <v>13500</v>
      </c>
      <c r="N113" s="256">
        <f t="shared" si="9"/>
        <v>27000</v>
      </c>
      <c r="O113" s="257">
        <v>0.35</v>
      </c>
      <c r="P113" s="271">
        <f t="shared" ref="P113:P160" si="10">(1+O113)*N113</f>
        <v>36450</v>
      </c>
    </row>
    <row r="114" spans="2:16">
      <c r="B114" s="244" t="s">
        <v>945</v>
      </c>
      <c r="C114" s="141" t="s">
        <v>1031</v>
      </c>
      <c r="D114" s="252" t="s">
        <v>995</v>
      </c>
      <c r="E114" s="252" t="s">
        <v>1085</v>
      </c>
      <c r="F114" s="125" t="s">
        <v>1086</v>
      </c>
      <c r="G114" s="468" t="s">
        <v>984</v>
      </c>
      <c r="H114" s="125">
        <v>2029</v>
      </c>
      <c r="I114" s="125">
        <v>20</v>
      </c>
      <c r="J114" s="245"/>
      <c r="K114" s="277">
        <v>2</v>
      </c>
      <c r="L114" s="247"/>
      <c r="M114" s="248">
        <v>65000</v>
      </c>
      <c r="N114" s="256">
        <f t="shared" si="9"/>
        <v>130000</v>
      </c>
      <c r="O114" s="257">
        <v>0.35</v>
      </c>
      <c r="P114" s="271">
        <f t="shared" si="10"/>
        <v>175500</v>
      </c>
    </row>
    <row r="115" spans="2:16">
      <c r="B115" s="244" t="s">
        <v>945</v>
      </c>
      <c r="C115" s="141" t="s">
        <v>1032</v>
      </c>
      <c r="D115" s="252" t="s">
        <v>995</v>
      </c>
      <c r="E115" s="252" t="s">
        <v>1085</v>
      </c>
      <c r="F115" s="125" t="s">
        <v>1086</v>
      </c>
      <c r="G115" s="468" t="s">
        <v>984</v>
      </c>
      <c r="H115" s="125">
        <v>2029</v>
      </c>
      <c r="I115" s="125">
        <v>20</v>
      </c>
      <c r="J115" s="245"/>
      <c r="K115" s="277">
        <v>1</v>
      </c>
      <c r="L115" s="247"/>
      <c r="M115" s="248">
        <v>55000</v>
      </c>
      <c r="N115" s="256">
        <f t="shared" si="9"/>
        <v>55000</v>
      </c>
      <c r="O115" s="257">
        <v>0.35</v>
      </c>
      <c r="P115" s="271">
        <f t="shared" si="10"/>
        <v>74250</v>
      </c>
    </row>
    <row r="116" spans="2:16">
      <c r="B116" s="244" t="s">
        <v>945</v>
      </c>
      <c r="C116" s="141" t="s">
        <v>1033</v>
      </c>
      <c r="D116" s="252" t="s">
        <v>1105</v>
      </c>
      <c r="E116" s="252" t="s">
        <v>1085</v>
      </c>
      <c r="F116" s="125" t="s">
        <v>1086</v>
      </c>
      <c r="G116" s="468" t="s">
        <v>985</v>
      </c>
      <c r="H116" s="125">
        <v>2039</v>
      </c>
      <c r="I116" s="125">
        <v>18</v>
      </c>
      <c r="J116" s="245"/>
      <c r="K116" s="277">
        <v>2</v>
      </c>
      <c r="L116" s="247"/>
      <c r="M116" s="248">
        <v>250000</v>
      </c>
      <c r="N116" s="256">
        <f t="shared" si="9"/>
        <v>500000</v>
      </c>
      <c r="O116" s="257">
        <v>0.35</v>
      </c>
      <c r="P116" s="271">
        <f t="shared" si="10"/>
        <v>675000</v>
      </c>
    </row>
    <row r="117" spans="2:16">
      <c r="B117" s="244" t="s">
        <v>945</v>
      </c>
      <c r="C117" s="141" t="s">
        <v>1034</v>
      </c>
      <c r="D117" s="252" t="s">
        <v>1105</v>
      </c>
      <c r="E117" s="252" t="s">
        <v>1085</v>
      </c>
      <c r="F117" s="125" t="s">
        <v>1086</v>
      </c>
      <c r="G117" s="468" t="s">
        <v>985</v>
      </c>
      <c r="H117" s="125">
        <v>2039</v>
      </c>
      <c r="I117" s="125">
        <v>18</v>
      </c>
      <c r="J117" s="245"/>
      <c r="K117" s="277">
        <v>1</v>
      </c>
      <c r="L117" s="247"/>
      <c r="M117" s="248">
        <v>200000</v>
      </c>
      <c r="N117" s="256">
        <f t="shared" si="9"/>
        <v>200000</v>
      </c>
      <c r="O117" s="257">
        <v>0.35</v>
      </c>
      <c r="P117" s="271">
        <f t="shared" si="10"/>
        <v>270000</v>
      </c>
    </row>
    <row r="118" spans="2:16">
      <c r="B118" s="244" t="s">
        <v>945</v>
      </c>
      <c r="C118" s="141" t="s">
        <v>1035</v>
      </c>
      <c r="D118" s="252" t="s">
        <v>995</v>
      </c>
      <c r="E118" s="252" t="s">
        <v>1085</v>
      </c>
      <c r="F118" s="125" t="s">
        <v>1086</v>
      </c>
      <c r="G118" s="468" t="s">
        <v>985</v>
      </c>
      <c r="H118" s="125">
        <v>2039</v>
      </c>
      <c r="I118" s="125">
        <v>20</v>
      </c>
      <c r="J118" s="245"/>
      <c r="K118" s="277">
        <v>2</v>
      </c>
      <c r="L118" s="247"/>
      <c r="M118" s="248">
        <v>12000</v>
      </c>
      <c r="N118" s="256">
        <f t="shared" si="9"/>
        <v>24000</v>
      </c>
      <c r="O118" s="257">
        <v>0.35</v>
      </c>
      <c r="P118" s="271">
        <f t="shared" si="10"/>
        <v>32400.000000000004</v>
      </c>
    </row>
    <row r="119" spans="2:16">
      <c r="B119" s="244" t="s">
        <v>945</v>
      </c>
      <c r="C119" s="141" t="s">
        <v>1036</v>
      </c>
      <c r="D119" s="252" t="s">
        <v>995</v>
      </c>
      <c r="E119" s="252" t="s">
        <v>1085</v>
      </c>
      <c r="F119" s="125" t="s">
        <v>1086</v>
      </c>
      <c r="G119" s="468" t="s">
        <v>985</v>
      </c>
      <c r="H119" s="125">
        <v>2039</v>
      </c>
      <c r="I119" s="125">
        <v>20</v>
      </c>
      <c r="J119" s="245"/>
      <c r="K119" s="277">
        <v>1</v>
      </c>
      <c r="L119" s="247"/>
      <c r="M119" s="248">
        <v>10000</v>
      </c>
      <c r="N119" s="256">
        <f t="shared" si="9"/>
        <v>10000</v>
      </c>
      <c r="O119" s="257">
        <v>0.35</v>
      </c>
      <c r="P119" s="271">
        <f t="shared" si="10"/>
        <v>13500</v>
      </c>
    </row>
    <row r="120" spans="2:16">
      <c r="B120" s="244" t="s">
        <v>945</v>
      </c>
      <c r="C120" s="141" t="s">
        <v>1037</v>
      </c>
      <c r="D120" s="252" t="s">
        <v>995</v>
      </c>
      <c r="E120" s="252" t="s">
        <v>1085</v>
      </c>
      <c r="F120" s="125" t="s">
        <v>1087</v>
      </c>
      <c r="G120" s="468" t="s">
        <v>984</v>
      </c>
      <c r="H120" s="125">
        <v>2029</v>
      </c>
      <c r="I120" s="125">
        <v>20</v>
      </c>
      <c r="J120" s="245"/>
      <c r="K120" s="277">
        <v>2</v>
      </c>
      <c r="L120" s="247"/>
      <c r="M120" s="248">
        <v>70000</v>
      </c>
      <c r="N120" s="256">
        <f t="shared" si="9"/>
        <v>140000</v>
      </c>
      <c r="O120" s="257">
        <v>0.35</v>
      </c>
      <c r="P120" s="271">
        <f t="shared" si="10"/>
        <v>189000</v>
      </c>
    </row>
    <row r="121" spans="2:16">
      <c r="B121" s="244" t="s">
        <v>945</v>
      </c>
      <c r="C121" s="141" t="s">
        <v>1038</v>
      </c>
      <c r="D121" s="252" t="s">
        <v>995</v>
      </c>
      <c r="E121" s="252" t="s">
        <v>1085</v>
      </c>
      <c r="F121" s="125" t="s">
        <v>1087</v>
      </c>
      <c r="G121" s="468" t="s">
        <v>985</v>
      </c>
      <c r="H121" s="125">
        <v>2038</v>
      </c>
      <c r="I121" s="125">
        <v>20</v>
      </c>
      <c r="J121" s="245"/>
      <c r="K121" s="277">
        <v>1</v>
      </c>
      <c r="L121" s="247"/>
      <c r="M121" s="248">
        <v>13000</v>
      </c>
      <c r="N121" s="256">
        <f t="shared" si="9"/>
        <v>13000</v>
      </c>
      <c r="O121" s="257">
        <v>0.35</v>
      </c>
      <c r="P121" s="271">
        <f t="shared" si="10"/>
        <v>17550</v>
      </c>
    </row>
    <row r="122" spans="2:16">
      <c r="B122" s="244" t="s">
        <v>945</v>
      </c>
      <c r="C122" s="141" t="s">
        <v>1039</v>
      </c>
      <c r="D122" s="252" t="s">
        <v>1105</v>
      </c>
      <c r="E122" s="252" t="s">
        <v>1085</v>
      </c>
      <c r="F122" s="125" t="s">
        <v>1087</v>
      </c>
      <c r="G122" s="468" t="s">
        <v>985</v>
      </c>
      <c r="H122" s="125">
        <v>2039</v>
      </c>
      <c r="I122" s="125">
        <v>18</v>
      </c>
      <c r="J122" s="245"/>
      <c r="K122" s="277">
        <v>1</v>
      </c>
      <c r="L122" s="247"/>
      <c r="M122" s="248">
        <v>260000</v>
      </c>
      <c r="N122" s="256">
        <f t="shared" si="9"/>
        <v>260000</v>
      </c>
      <c r="O122" s="257">
        <v>0.35</v>
      </c>
      <c r="P122" s="271">
        <f t="shared" si="10"/>
        <v>351000</v>
      </c>
    </row>
    <row r="123" spans="2:16">
      <c r="B123" s="244" t="s">
        <v>945</v>
      </c>
      <c r="C123" s="141" t="s">
        <v>1040</v>
      </c>
      <c r="D123" s="252" t="s">
        <v>995</v>
      </c>
      <c r="E123" s="252" t="s">
        <v>1085</v>
      </c>
      <c r="F123" s="125" t="s">
        <v>1087</v>
      </c>
      <c r="G123" s="468" t="s">
        <v>985</v>
      </c>
      <c r="H123" s="125">
        <v>2039</v>
      </c>
      <c r="I123" s="125">
        <v>20</v>
      </c>
      <c r="J123" s="245"/>
      <c r="K123" s="277">
        <v>1</v>
      </c>
      <c r="L123" s="247"/>
      <c r="M123" s="248">
        <v>13000</v>
      </c>
      <c r="N123" s="256">
        <f t="shared" si="9"/>
        <v>13000</v>
      </c>
      <c r="O123" s="257">
        <v>0.35</v>
      </c>
      <c r="P123" s="271">
        <f t="shared" si="10"/>
        <v>17550</v>
      </c>
    </row>
    <row r="124" spans="2:16" ht="30">
      <c r="B124" s="244" t="s">
        <v>945</v>
      </c>
      <c r="C124" s="141" t="s">
        <v>1041</v>
      </c>
      <c r="D124" s="252" t="s">
        <v>995</v>
      </c>
      <c r="E124" s="252" t="s">
        <v>1085</v>
      </c>
      <c r="F124" s="125" t="s">
        <v>1087</v>
      </c>
      <c r="G124" s="468" t="s">
        <v>985</v>
      </c>
      <c r="H124" s="125">
        <v>2043</v>
      </c>
      <c r="I124" s="125">
        <v>25</v>
      </c>
      <c r="J124" s="245"/>
      <c r="K124" s="277">
        <v>1</v>
      </c>
      <c r="L124" s="247"/>
      <c r="M124" s="248">
        <v>250000</v>
      </c>
      <c r="N124" s="256">
        <f t="shared" si="9"/>
        <v>250000</v>
      </c>
      <c r="O124" s="257">
        <v>0.35</v>
      </c>
      <c r="P124" s="271">
        <f t="shared" si="10"/>
        <v>337500</v>
      </c>
    </row>
    <row r="125" spans="2:16">
      <c r="B125" s="244" t="s">
        <v>945</v>
      </c>
      <c r="C125" s="141" t="s">
        <v>1042</v>
      </c>
      <c r="D125" s="252" t="s">
        <v>995</v>
      </c>
      <c r="E125" s="252" t="s">
        <v>1085</v>
      </c>
      <c r="F125" s="125" t="s">
        <v>1088</v>
      </c>
      <c r="G125" s="468" t="s">
        <v>985</v>
      </c>
      <c r="H125" s="125">
        <v>2038</v>
      </c>
      <c r="I125" s="125">
        <v>25</v>
      </c>
      <c r="J125" s="245"/>
      <c r="K125" s="277">
        <v>2</v>
      </c>
      <c r="L125" s="247"/>
      <c r="M125" s="248">
        <v>150000</v>
      </c>
      <c r="N125" s="256">
        <f t="shared" si="9"/>
        <v>300000</v>
      </c>
      <c r="O125" s="257">
        <v>0.35</v>
      </c>
      <c r="P125" s="271">
        <f t="shared" si="10"/>
        <v>405000</v>
      </c>
    </row>
    <row r="126" spans="2:16">
      <c r="B126" s="244" t="s">
        <v>945</v>
      </c>
      <c r="C126" s="141" t="s">
        <v>1043</v>
      </c>
      <c r="D126" s="252" t="s">
        <v>995</v>
      </c>
      <c r="E126" s="252" t="s">
        <v>1085</v>
      </c>
      <c r="F126" s="125" t="s">
        <v>1088</v>
      </c>
      <c r="G126" s="468" t="s">
        <v>985</v>
      </c>
      <c r="H126" s="125">
        <v>2036</v>
      </c>
      <c r="I126" s="125">
        <v>25</v>
      </c>
      <c r="J126" s="245"/>
      <c r="K126" s="277">
        <v>1</v>
      </c>
      <c r="L126" s="247"/>
      <c r="M126" s="248">
        <v>120000</v>
      </c>
      <c r="N126" s="256">
        <f t="shared" si="9"/>
        <v>120000</v>
      </c>
      <c r="O126" s="257">
        <v>0.35</v>
      </c>
      <c r="P126" s="271">
        <f t="shared" si="10"/>
        <v>162000</v>
      </c>
    </row>
    <row r="127" spans="2:16">
      <c r="B127" s="244" t="s">
        <v>945</v>
      </c>
      <c r="C127" s="141" t="s">
        <v>1044</v>
      </c>
      <c r="D127" s="252" t="s">
        <v>995</v>
      </c>
      <c r="E127" s="252" t="s">
        <v>1085</v>
      </c>
      <c r="F127" s="125" t="s">
        <v>1088</v>
      </c>
      <c r="G127" s="468" t="s">
        <v>984</v>
      </c>
      <c r="H127" s="125">
        <v>2029</v>
      </c>
      <c r="I127" s="125">
        <v>20</v>
      </c>
      <c r="J127" s="245"/>
      <c r="K127" s="277">
        <v>2</v>
      </c>
      <c r="L127" s="247"/>
      <c r="M127" s="248">
        <v>45000</v>
      </c>
      <c r="N127" s="256">
        <f t="shared" si="9"/>
        <v>90000</v>
      </c>
      <c r="O127" s="257">
        <v>0.35</v>
      </c>
      <c r="P127" s="271">
        <f t="shared" si="10"/>
        <v>121500.00000000001</v>
      </c>
    </row>
    <row r="128" spans="2:16">
      <c r="B128" s="244" t="s">
        <v>945</v>
      </c>
      <c r="C128" s="141" t="s">
        <v>1045</v>
      </c>
      <c r="D128" s="252" t="s">
        <v>995</v>
      </c>
      <c r="E128" s="252" t="s">
        <v>1085</v>
      </c>
      <c r="F128" s="125" t="s">
        <v>1088</v>
      </c>
      <c r="G128" s="468" t="s">
        <v>984</v>
      </c>
      <c r="H128" s="125">
        <v>2029</v>
      </c>
      <c r="I128" s="125">
        <v>20</v>
      </c>
      <c r="J128" s="245"/>
      <c r="K128" s="277">
        <v>1</v>
      </c>
      <c r="L128" s="247"/>
      <c r="M128" s="248">
        <v>40000</v>
      </c>
      <c r="N128" s="256">
        <f t="shared" si="9"/>
        <v>40000</v>
      </c>
      <c r="O128" s="257">
        <v>0.35</v>
      </c>
      <c r="P128" s="271">
        <f t="shared" si="10"/>
        <v>54000</v>
      </c>
    </row>
    <row r="129" spans="2:16">
      <c r="B129" s="244" t="s">
        <v>945</v>
      </c>
      <c r="C129" s="141" t="s">
        <v>1046</v>
      </c>
      <c r="D129" s="252" t="s">
        <v>995</v>
      </c>
      <c r="E129" s="252" t="s">
        <v>1085</v>
      </c>
      <c r="F129" s="125" t="s">
        <v>1088</v>
      </c>
      <c r="G129" s="468" t="s">
        <v>984</v>
      </c>
      <c r="H129" s="125">
        <v>2029</v>
      </c>
      <c r="I129" s="125">
        <v>20</v>
      </c>
      <c r="J129" s="245"/>
      <c r="K129" s="277">
        <v>2</v>
      </c>
      <c r="L129" s="247"/>
      <c r="M129" s="248">
        <v>55000</v>
      </c>
      <c r="N129" s="256">
        <f t="shared" si="9"/>
        <v>110000</v>
      </c>
      <c r="O129" s="257">
        <v>0.35</v>
      </c>
      <c r="P129" s="271">
        <f t="shared" si="10"/>
        <v>148500</v>
      </c>
    </row>
    <row r="130" spans="2:16">
      <c r="B130" s="244" t="s">
        <v>945</v>
      </c>
      <c r="C130" s="141" t="s">
        <v>1047</v>
      </c>
      <c r="D130" s="252" t="s">
        <v>995</v>
      </c>
      <c r="E130" s="252" t="s">
        <v>1085</v>
      </c>
      <c r="F130" s="125" t="s">
        <v>1088</v>
      </c>
      <c r="G130" s="468" t="s">
        <v>985</v>
      </c>
      <c r="H130" s="125">
        <v>2038</v>
      </c>
      <c r="I130" s="125">
        <v>18</v>
      </c>
      <c r="J130" s="245"/>
      <c r="K130" s="277">
        <v>2</v>
      </c>
      <c r="L130" s="247"/>
      <c r="M130" s="248">
        <v>10500</v>
      </c>
      <c r="N130" s="256">
        <f t="shared" si="9"/>
        <v>21000</v>
      </c>
      <c r="O130" s="257">
        <v>0.35</v>
      </c>
      <c r="P130" s="271">
        <f t="shared" si="10"/>
        <v>28350.000000000004</v>
      </c>
    </row>
    <row r="131" spans="2:16">
      <c r="B131" s="244" t="s">
        <v>945</v>
      </c>
      <c r="C131" s="141" t="s">
        <v>1048</v>
      </c>
      <c r="D131" s="252" t="s">
        <v>992</v>
      </c>
      <c r="E131" s="252" t="s">
        <v>1085</v>
      </c>
      <c r="F131" s="125" t="s">
        <v>1089</v>
      </c>
      <c r="G131" s="468" t="s">
        <v>983</v>
      </c>
      <c r="H131" s="125">
        <v>2027</v>
      </c>
      <c r="I131" s="125">
        <v>20</v>
      </c>
      <c r="J131" s="245"/>
      <c r="K131" s="277">
        <v>8</v>
      </c>
      <c r="L131" s="247"/>
      <c r="M131" s="248">
        <v>564000</v>
      </c>
      <c r="N131" s="256">
        <f t="shared" si="9"/>
        <v>4512000</v>
      </c>
      <c r="O131" s="257">
        <v>0.35</v>
      </c>
      <c r="P131" s="271">
        <f t="shared" si="10"/>
        <v>6091200</v>
      </c>
    </row>
    <row r="132" spans="2:16">
      <c r="B132" s="244" t="s">
        <v>945</v>
      </c>
      <c r="C132" s="141" t="s">
        <v>1049</v>
      </c>
      <c r="D132" s="252"/>
      <c r="E132" s="252" t="s">
        <v>1085</v>
      </c>
      <c r="F132" s="125" t="s">
        <v>1089</v>
      </c>
      <c r="G132" s="468" t="s">
        <v>983</v>
      </c>
      <c r="H132" s="125">
        <v>2028</v>
      </c>
      <c r="I132" s="125">
        <v>22</v>
      </c>
      <c r="J132" s="245"/>
      <c r="K132" s="277">
        <v>14</v>
      </c>
      <c r="L132" s="247"/>
      <c r="M132" s="248">
        <v>72500</v>
      </c>
      <c r="N132" s="256">
        <f t="shared" si="9"/>
        <v>1015000</v>
      </c>
      <c r="O132" s="257">
        <v>0.35</v>
      </c>
      <c r="P132" s="271">
        <f t="shared" si="10"/>
        <v>1370250</v>
      </c>
    </row>
    <row r="133" spans="2:16">
      <c r="B133" s="244" t="s">
        <v>945</v>
      </c>
      <c r="C133" s="141" t="s">
        <v>1050</v>
      </c>
      <c r="D133" s="252"/>
      <c r="E133" s="252" t="s">
        <v>1085</v>
      </c>
      <c r="F133" s="125" t="s">
        <v>1089</v>
      </c>
      <c r="G133" s="468" t="s">
        <v>984</v>
      </c>
      <c r="H133" s="125">
        <v>2029</v>
      </c>
      <c r="I133" s="125">
        <v>18</v>
      </c>
      <c r="J133" s="245"/>
      <c r="K133" s="277">
        <v>130</v>
      </c>
      <c r="L133" s="247"/>
      <c r="M133" s="248">
        <v>12000</v>
      </c>
      <c r="N133" s="256">
        <f t="shared" si="9"/>
        <v>1560000</v>
      </c>
      <c r="O133" s="257">
        <v>0.35</v>
      </c>
      <c r="P133" s="271">
        <f t="shared" si="10"/>
        <v>2106000</v>
      </c>
    </row>
    <row r="134" spans="2:16">
      <c r="B134" s="244" t="s">
        <v>945</v>
      </c>
      <c r="C134" s="141" t="s">
        <v>1051</v>
      </c>
      <c r="D134" s="252"/>
      <c r="E134" s="252" t="s">
        <v>1085</v>
      </c>
      <c r="F134" s="125" t="s">
        <v>1089</v>
      </c>
      <c r="G134" s="468" t="s">
        <v>984</v>
      </c>
      <c r="H134" s="125">
        <v>2031</v>
      </c>
      <c r="I134" s="125">
        <v>25</v>
      </c>
      <c r="J134" s="245"/>
      <c r="K134" s="277">
        <v>19</v>
      </c>
      <c r="L134" s="247"/>
      <c r="M134" s="248">
        <v>9000</v>
      </c>
      <c r="N134" s="256">
        <f t="shared" si="9"/>
        <v>171000</v>
      </c>
      <c r="O134" s="257">
        <v>0.35</v>
      </c>
      <c r="P134" s="271">
        <f t="shared" si="10"/>
        <v>230850.00000000003</v>
      </c>
    </row>
    <row r="135" spans="2:16">
      <c r="B135" s="244" t="s">
        <v>945</v>
      </c>
      <c r="C135" s="141" t="s">
        <v>1052</v>
      </c>
      <c r="D135" s="252"/>
      <c r="E135" s="252" t="s">
        <v>1085</v>
      </c>
      <c r="F135" s="125" t="s">
        <v>1089</v>
      </c>
      <c r="G135" s="468" t="s">
        <v>984</v>
      </c>
      <c r="H135" s="125">
        <v>2031</v>
      </c>
      <c r="I135" s="125">
        <v>25</v>
      </c>
      <c r="J135" s="245"/>
      <c r="K135" s="277">
        <v>2</v>
      </c>
      <c r="L135" s="247"/>
      <c r="M135" s="248">
        <v>40000</v>
      </c>
      <c r="N135" s="256">
        <f t="shared" si="9"/>
        <v>80000</v>
      </c>
      <c r="O135" s="257">
        <v>0.35</v>
      </c>
      <c r="P135" s="271">
        <f t="shared" si="10"/>
        <v>108000</v>
      </c>
    </row>
    <row r="136" spans="2:16">
      <c r="B136" s="244" t="s">
        <v>945</v>
      </c>
      <c r="C136" s="141" t="s">
        <v>1053</v>
      </c>
      <c r="D136" s="252"/>
      <c r="E136" s="252" t="s">
        <v>1085</v>
      </c>
      <c r="F136" s="125" t="s">
        <v>1089</v>
      </c>
      <c r="G136" s="468" t="s">
        <v>984</v>
      </c>
      <c r="H136" s="125">
        <v>2031</v>
      </c>
      <c r="I136" s="125">
        <v>25</v>
      </c>
      <c r="J136" s="245"/>
      <c r="K136" s="277">
        <v>1</v>
      </c>
      <c r="L136" s="247"/>
      <c r="M136" s="248">
        <v>25000</v>
      </c>
      <c r="N136" s="256">
        <f t="shared" si="9"/>
        <v>25000</v>
      </c>
      <c r="O136" s="257">
        <v>0.35</v>
      </c>
      <c r="P136" s="271">
        <f t="shared" si="10"/>
        <v>33750</v>
      </c>
    </row>
    <row r="137" spans="2:16">
      <c r="B137" s="244" t="s">
        <v>945</v>
      </c>
      <c r="C137" s="141" t="s">
        <v>1054</v>
      </c>
      <c r="D137" s="252"/>
      <c r="E137" s="252" t="s">
        <v>1085</v>
      </c>
      <c r="F137" s="125" t="s">
        <v>1089</v>
      </c>
      <c r="G137" s="468" t="s">
        <v>984</v>
      </c>
      <c r="H137" s="125">
        <v>2031</v>
      </c>
      <c r="I137" s="125">
        <v>25</v>
      </c>
      <c r="J137" s="245"/>
      <c r="K137" s="277">
        <v>18</v>
      </c>
      <c r="L137" s="247"/>
      <c r="M137" s="248">
        <v>14000</v>
      </c>
      <c r="N137" s="256">
        <f t="shared" si="9"/>
        <v>252000</v>
      </c>
      <c r="O137" s="257">
        <v>0.35</v>
      </c>
      <c r="P137" s="271">
        <f t="shared" si="10"/>
        <v>340200</v>
      </c>
    </row>
    <row r="138" spans="2:16">
      <c r="B138" s="244" t="s">
        <v>945</v>
      </c>
      <c r="C138" s="141" t="s">
        <v>1055</v>
      </c>
      <c r="D138" s="252"/>
      <c r="E138" s="252" t="s">
        <v>1085</v>
      </c>
      <c r="F138" s="125" t="s">
        <v>1089</v>
      </c>
      <c r="G138" s="468" t="s">
        <v>984</v>
      </c>
      <c r="H138" s="125">
        <v>2030</v>
      </c>
      <c r="I138" s="125">
        <v>20</v>
      </c>
      <c r="J138" s="245"/>
      <c r="K138" s="277">
        <v>52</v>
      </c>
      <c r="L138" s="247"/>
      <c r="M138" s="248">
        <v>5000</v>
      </c>
      <c r="N138" s="256">
        <f t="shared" si="9"/>
        <v>260000</v>
      </c>
      <c r="O138" s="257">
        <v>0.35</v>
      </c>
      <c r="P138" s="271">
        <f t="shared" si="10"/>
        <v>351000</v>
      </c>
    </row>
    <row r="139" spans="2:16">
      <c r="B139" s="244" t="s">
        <v>945</v>
      </c>
      <c r="C139" s="141" t="s">
        <v>1056</v>
      </c>
      <c r="D139" s="252"/>
      <c r="E139" s="252" t="s">
        <v>1085</v>
      </c>
      <c r="F139" s="125" t="s">
        <v>1089</v>
      </c>
      <c r="G139" s="468" t="s">
        <v>984</v>
      </c>
      <c r="H139" s="125">
        <v>2030</v>
      </c>
      <c r="I139" s="125">
        <v>20</v>
      </c>
      <c r="J139" s="245"/>
      <c r="K139" s="277">
        <v>21</v>
      </c>
      <c r="L139" s="247"/>
      <c r="M139" s="248">
        <v>3000</v>
      </c>
      <c r="N139" s="256">
        <f t="shared" si="9"/>
        <v>63000</v>
      </c>
      <c r="O139" s="257">
        <v>0.35</v>
      </c>
      <c r="P139" s="271">
        <f t="shared" si="10"/>
        <v>85050</v>
      </c>
    </row>
    <row r="140" spans="2:16">
      <c r="B140" s="244" t="s">
        <v>945</v>
      </c>
      <c r="C140" s="141" t="s">
        <v>1057</v>
      </c>
      <c r="D140" s="252"/>
      <c r="E140" s="252" t="s">
        <v>1085</v>
      </c>
      <c r="F140" s="125" t="s">
        <v>1089</v>
      </c>
      <c r="G140" s="468" t="s">
        <v>984</v>
      </c>
      <c r="H140" s="125">
        <v>2030</v>
      </c>
      <c r="I140" s="125">
        <v>18</v>
      </c>
      <c r="J140" s="245"/>
      <c r="K140" s="277">
        <v>25</v>
      </c>
      <c r="L140" s="247"/>
      <c r="M140" s="248">
        <v>2500</v>
      </c>
      <c r="N140" s="256">
        <f t="shared" si="9"/>
        <v>62500</v>
      </c>
      <c r="O140" s="257">
        <v>0.35</v>
      </c>
      <c r="P140" s="271">
        <f t="shared" si="10"/>
        <v>84375</v>
      </c>
    </row>
    <row r="141" spans="2:16">
      <c r="B141" s="244" t="s">
        <v>945</v>
      </c>
      <c r="C141" s="141" t="s">
        <v>1058</v>
      </c>
      <c r="D141" s="252"/>
      <c r="E141" s="252" t="s">
        <v>1085</v>
      </c>
      <c r="F141" s="125" t="s">
        <v>1090</v>
      </c>
      <c r="G141" s="468" t="s">
        <v>985</v>
      </c>
      <c r="H141" s="125">
        <v>2042</v>
      </c>
      <c r="I141" s="125">
        <v>25</v>
      </c>
      <c r="J141" s="245"/>
      <c r="K141" s="277">
        <v>1</v>
      </c>
      <c r="L141" s="247"/>
      <c r="M141" s="248">
        <v>300000</v>
      </c>
      <c r="N141" s="256">
        <f t="shared" si="9"/>
        <v>300000</v>
      </c>
      <c r="O141" s="257">
        <v>0.35</v>
      </c>
      <c r="P141" s="271">
        <f t="shared" si="10"/>
        <v>405000</v>
      </c>
    </row>
    <row r="142" spans="2:16">
      <c r="B142" s="244" t="s">
        <v>945</v>
      </c>
      <c r="C142" s="141" t="s">
        <v>1059</v>
      </c>
      <c r="D142" s="244" t="s">
        <v>1106</v>
      </c>
      <c r="E142" s="141" t="s">
        <v>1091</v>
      </c>
      <c r="F142" s="125" t="s">
        <v>1092</v>
      </c>
      <c r="G142" s="468" t="s">
        <v>984</v>
      </c>
      <c r="H142" s="125">
        <v>2030</v>
      </c>
      <c r="I142" s="125">
        <v>35</v>
      </c>
      <c r="J142" s="245"/>
      <c r="K142" s="277">
        <v>1</v>
      </c>
      <c r="L142" s="247"/>
      <c r="M142" s="248">
        <v>800000</v>
      </c>
      <c r="N142" s="256">
        <f t="shared" si="9"/>
        <v>800000</v>
      </c>
      <c r="O142" s="257">
        <v>0.35</v>
      </c>
      <c r="P142" s="271">
        <f t="shared" si="10"/>
        <v>1080000</v>
      </c>
    </row>
    <row r="143" spans="2:16">
      <c r="B143" s="244" t="s">
        <v>945</v>
      </c>
      <c r="C143" s="141" t="s">
        <v>1060</v>
      </c>
      <c r="D143" s="252" t="s">
        <v>1106</v>
      </c>
      <c r="E143" s="252" t="s">
        <v>1091</v>
      </c>
      <c r="F143" s="125" t="s">
        <v>1092</v>
      </c>
      <c r="G143" s="468" t="s">
        <v>984</v>
      </c>
      <c r="H143" s="125">
        <v>2030</v>
      </c>
      <c r="I143" s="125">
        <v>25</v>
      </c>
      <c r="J143" s="245"/>
      <c r="K143" s="277">
        <v>1</v>
      </c>
      <c r="L143" s="247"/>
      <c r="M143" s="248">
        <v>75000</v>
      </c>
      <c r="N143" s="256">
        <f t="shared" si="9"/>
        <v>75000</v>
      </c>
      <c r="O143" s="257">
        <v>0.35</v>
      </c>
      <c r="P143" s="271">
        <f t="shared" si="10"/>
        <v>101250</v>
      </c>
    </row>
    <row r="144" spans="2:16">
      <c r="B144" s="244" t="s">
        <v>945</v>
      </c>
      <c r="C144" s="141" t="s">
        <v>1061</v>
      </c>
      <c r="D144" s="252" t="s">
        <v>1106</v>
      </c>
      <c r="E144" s="252" t="s">
        <v>1091</v>
      </c>
      <c r="F144" s="125" t="s">
        <v>1092</v>
      </c>
      <c r="G144" s="468" t="s">
        <v>984</v>
      </c>
      <c r="H144" s="125">
        <v>2030</v>
      </c>
      <c r="I144" s="125">
        <v>25</v>
      </c>
      <c r="J144" s="245"/>
      <c r="K144" s="277">
        <v>2</v>
      </c>
      <c r="L144" s="247"/>
      <c r="M144" s="248">
        <v>10000</v>
      </c>
      <c r="N144" s="256">
        <f t="shared" si="9"/>
        <v>20000</v>
      </c>
      <c r="O144" s="257">
        <v>0.35</v>
      </c>
      <c r="P144" s="271">
        <f t="shared" si="10"/>
        <v>27000</v>
      </c>
    </row>
    <row r="145" spans="2:16">
      <c r="B145" s="244" t="s">
        <v>945</v>
      </c>
      <c r="C145" s="141" t="s">
        <v>1283</v>
      </c>
      <c r="D145" s="252"/>
      <c r="E145" s="252" t="s">
        <v>1091</v>
      </c>
      <c r="F145" s="125" t="s">
        <v>1092</v>
      </c>
      <c r="G145" s="468" t="s">
        <v>983</v>
      </c>
      <c r="H145" s="125">
        <v>2026</v>
      </c>
      <c r="I145" s="125">
        <v>5</v>
      </c>
      <c r="J145" s="245"/>
      <c r="K145" s="277">
        <v>1</v>
      </c>
      <c r="L145" s="247"/>
      <c r="M145" s="248">
        <v>50000</v>
      </c>
      <c r="N145" s="256">
        <f>(M145*K145)+(L145*J145)</f>
        <v>50000</v>
      </c>
      <c r="O145" s="257">
        <v>0.35</v>
      </c>
      <c r="P145" s="271">
        <f>(1+O145)*N145</f>
        <v>67500</v>
      </c>
    </row>
    <row r="146" spans="2:16">
      <c r="B146" s="244" t="s">
        <v>945</v>
      </c>
      <c r="C146" s="141" t="s">
        <v>1062</v>
      </c>
      <c r="D146" s="252" t="s">
        <v>1106</v>
      </c>
      <c r="E146" s="252" t="s">
        <v>1091</v>
      </c>
      <c r="F146" s="125" t="s">
        <v>1093</v>
      </c>
      <c r="G146" s="468" t="s">
        <v>985</v>
      </c>
      <c r="H146" s="125">
        <v>2040</v>
      </c>
      <c r="I146" s="125">
        <v>40</v>
      </c>
      <c r="J146" s="245"/>
      <c r="K146" s="277">
        <v>4</v>
      </c>
      <c r="L146" s="247"/>
      <c r="M146" s="248">
        <v>200000</v>
      </c>
      <c r="N146" s="256">
        <f>(M146*K146)+(L146*J146)</f>
        <v>800000</v>
      </c>
      <c r="O146" s="257">
        <v>0.35</v>
      </c>
      <c r="P146" s="271">
        <f>(1+O146)*N146</f>
        <v>1080000</v>
      </c>
    </row>
    <row r="147" spans="2:16">
      <c r="B147" s="244" t="s">
        <v>945</v>
      </c>
      <c r="C147" s="141" t="s">
        <v>1063</v>
      </c>
      <c r="D147" s="252" t="s">
        <v>1106</v>
      </c>
      <c r="E147" s="252" t="s">
        <v>1091</v>
      </c>
      <c r="F147" s="125" t="s">
        <v>1093</v>
      </c>
      <c r="G147" s="468" t="s">
        <v>983</v>
      </c>
      <c r="H147" s="125">
        <v>2027</v>
      </c>
      <c r="I147" s="125">
        <v>25</v>
      </c>
      <c r="J147" s="245"/>
      <c r="K147" s="277">
        <v>1</v>
      </c>
      <c r="L147" s="247"/>
      <c r="M147" s="248">
        <v>125000</v>
      </c>
      <c r="N147" s="256">
        <f t="shared" si="9"/>
        <v>125000</v>
      </c>
      <c r="O147" s="257">
        <v>0.35</v>
      </c>
      <c r="P147" s="271">
        <f t="shared" si="10"/>
        <v>168750</v>
      </c>
    </row>
    <row r="148" spans="2:16" ht="30">
      <c r="B148" s="244" t="s">
        <v>945</v>
      </c>
      <c r="C148" s="141" t="s">
        <v>1284</v>
      </c>
      <c r="D148" s="252"/>
      <c r="E148" s="252" t="s">
        <v>1091</v>
      </c>
      <c r="F148" s="125" t="s">
        <v>1093</v>
      </c>
      <c r="G148" s="468" t="s">
        <v>983</v>
      </c>
      <c r="H148" s="125">
        <v>2027</v>
      </c>
      <c r="I148" s="125">
        <v>40</v>
      </c>
      <c r="J148" s="245"/>
      <c r="K148" s="277">
        <v>1</v>
      </c>
      <c r="L148" s="247"/>
      <c r="M148" s="248">
        <v>5000000</v>
      </c>
      <c r="N148" s="256">
        <f t="shared" si="9"/>
        <v>5000000</v>
      </c>
      <c r="O148" s="257">
        <v>0.35</v>
      </c>
      <c r="P148" s="271">
        <f t="shared" si="10"/>
        <v>6750000</v>
      </c>
    </row>
    <row r="149" spans="2:16">
      <c r="B149" s="244" t="s">
        <v>945</v>
      </c>
      <c r="C149" s="141" t="s">
        <v>1293</v>
      </c>
      <c r="D149" s="252"/>
      <c r="E149" s="252" t="s">
        <v>1091</v>
      </c>
      <c r="F149" s="125" t="s">
        <v>1093</v>
      </c>
      <c r="G149" s="468" t="s">
        <v>984</v>
      </c>
      <c r="H149" s="125">
        <v>2029</v>
      </c>
      <c r="I149" s="125">
        <v>1</v>
      </c>
      <c r="J149" s="245"/>
      <c r="K149" s="277">
        <v>1</v>
      </c>
      <c r="L149" s="247"/>
      <c r="M149" s="248">
        <v>10000</v>
      </c>
      <c r="N149" s="256">
        <f t="shared" si="9"/>
        <v>10000</v>
      </c>
      <c r="O149" s="257">
        <v>0.35</v>
      </c>
      <c r="P149" s="271">
        <f t="shared" si="10"/>
        <v>13500</v>
      </c>
    </row>
    <row r="150" spans="2:16">
      <c r="B150" s="244" t="s">
        <v>945</v>
      </c>
      <c r="C150" s="141" t="s">
        <v>1064</v>
      </c>
      <c r="D150" s="252"/>
      <c r="E150" s="252" t="s">
        <v>1091</v>
      </c>
      <c r="F150" s="125" t="s">
        <v>1093</v>
      </c>
      <c r="G150" s="468" t="s">
        <v>983</v>
      </c>
      <c r="H150" s="125">
        <v>2025</v>
      </c>
      <c r="I150" s="125">
        <v>3</v>
      </c>
      <c r="J150" s="245"/>
      <c r="K150" s="277">
        <v>1</v>
      </c>
      <c r="L150" s="247"/>
      <c r="M150" s="248">
        <v>10000</v>
      </c>
      <c r="N150" s="256">
        <f t="shared" si="9"/>
        <v>10000</v>
      </c>
      <c r="O150" s="257">
        <v>0.35</v>
      </c>
      <c r="P150" s="271">
        <f t="shared" si="10"/>
        <v>13500</v>
      </c>
    </row>
    <row r="151" spans="2:16" ht="30">
      <c r="B151" s="244" t="s">
        <v>945</v>
      </c>
      <c r="C151" s="141" t="s">
        <v>1065</v>
      </c>
      <c r="D151" s="252"/>
      <c r="E151" s="252" t="s">
        <v>1091</v>
      </c>
      <c r="F151" s="125" t="s">
        <v>1093</v>
      </c>
      <c r="G151" s="468" t="s">
        <v>984</v>
      </c>
      <c r="H151" s="125">
        <v>2028</v>
      </c>
      <c r="I151" s="125">
        <v>5</v>
      </c>
      <c r="J151" s="245"/>
      <c r="K151" s="277">
        <v>1</v>
      </c>
      <c r="L151" s="247"/>
      <c r="M151" s="248">
        <v>150000</v>
      </c>
      <c r="N151" s="256">
        <f t="shared" si="9"/>
        <v>150000</v>
      </c>
      <c r="O151" s="257">
        <v>0.35</v>
      </c>
      <c r="P151" s="271">
        <f t="shared" si="10"/>
        <v>202500</v>
      </c>
    </row>
    <row r="152" spans="2:16">
      <c r="B152" s="244" t="s">
        <v>945</v>
      </c>
      <c r="C152" s="141" t="s">
        <v>1066</v>
      </c>
      <c r="D152" s="252"/>
      <c r="E152" s="252" t="s">
        <v>1091</v>
      </c>
      <c r="F152" s="125" t="s">
        <v>1093</v>
      </c>
      <c r="G152" s="468" t="s">
        <v>985</v>
      </c>
      <c r="H152" s="125">
        <v>2032</v>
      </c>
      <c r="I152" s="125">
        <v>25</v>
      </c>
      <c r="J152" s="245"/>
      <c r="K152" s="277">
        <v>17</v>
      </c>
      <c r="L152" s="247"/>
      <c r="M152" s="248">
        <v>20000</v>
      </c>
      <c r="N152" s="256">
        <f t="shared" si="9"/>
        <v>340000</v>
      </c>
      <c r="O152" s="257">
        <v>0.35</v>
      </c>
      <c r="P152" s="271">
        <f t="shared" si="10"/>
        <v>459000.00000000006</v>
      </c>
    </row>
    <row r="153" spans="2:16">
      <c r="B153" s="244" t="s">
        <v>945</v>
      </c>
      <c r="C153" s="141" t="s">
        <v>1067</v>
      </c>
      <c r="D153" s="252"/>
      <c r="E153" s="252" t="s">
        <v>1091</v>
      </c>
      <c r="F153" s="125" t="s">
        <v>1094</v>
      </c>
      <c r="G153" s="468" t="s">
        <v>983</v>
      </c>
      <c r="H153" s="125">
        <v>2027</v>
      </c>
      <c r="I153" s="125">
        <v>15</v>
      </c>
      <c r="J153" s="245"/>
      <c r="K153" s="277">
        <v>1</v>
      </c>
      <c r="L153" s="247"/>
      <c r="M153" s="248">
        <v>1500000</v>
      </c>
      <c r="N153" s="256">
        <f t="shared" si="9"/>
        <v>1500000</v>
      </c>
      <c r="O153" s="257">
        <v>0.35</v>
      </c>
      <c r="P153" s="271">
        <f t="shared" si="10"/>
        <v>2025000.0000000002</v>
      </c>
    </row>
    <row r="154" spans="2:16">
      <c r="B154" s="244" t="s">
        <v>945</v>
      </c>
      <c r="C154" s="141" t="s">
        <v>1068</v>
      </c>
      <c r="D154" s="252"/>
      <c r="E154" s="252" t="s">
        <v>1091</v>
      </c>
      <c r="F154" s="125" t="s">
        <v>1095</v>
      </c>
      <c r="G154" s="468" t="s">
        <v>985</v>
      </c>
      <c r="H154" s="125">
        <v>2043</v>
      </c>
      <c r="I154" s="125">
        <v>25</v>
      </c>
      <c r="J154" s="245"/>
      <c r="K154" s="277">
        <v>1</v>
      </c>
      <c r="L154" s="247"/>
      <c r="M154" s="248">
        <v>1600000</v>
      </c>
      <c r="N154" s="256">
        <f t="shared" si="9"/>
        <v>1600000</v>
      </c>
      <c r="O154" s="257">
        <v>0.35</v>
      </c>
      <c r="P154" s="271">
        <f t="shared" si="10"/>
        <v>2160000</v>
      </c>
    </row>
    <row r="155" spans="2:16">
      <c r="B155" s="244" t="s">
        <v>945</v>
      </c>
      <c r="C155" s="141" t="s">
        <v>1069</v>
      </c>
      <c r="D155" s="252"/>
      <c r="E155" s="252" t="s">
        <v>1091</v>
      </c>
      <c r="F155" s="468" t="s">
        <v>1095</v>
      </c>
      <c r="G155" s="468" t="s">
        <v>983</v>
      </c>
      <c r="H155" s="468">
        <v>2027</v>
      </c>
      <c r="I155" s="468">
        <v>20</v>
      </c>
      <c r="J155" s="245"/>
      <c r="K155" s="277">
        <v>1</v>
      </c>
      <c r="L155" s="247"/>
      <c r="M155" s="248">
        <v>5000000</v>
      </c>
      <c r="N155" s="256">
        <f t="shared" si="9"/>
        <v>5000000</v>
      </c>
      <c r="O155" s="257">
        <v>0.35</v>
      </c>
      <c r="P155" s="271">
        <f t="shared" si="10"/>
        <v>6750000</v>
      </c>
    </row>
    <row r="156" spans="2:16">
      <c r="B156" s="244" t="s">
        <v>945</v>
      </c>
      <c r="C156" s="141" t="s">
        <v>1070</v>
      </c>
      <c r="D156" s="252"/>
      <c r="E156" s="252" t="s">
        <v>1091</v>
      </c>
      <c r="F156" s="468" t="s">
        <v>1095</v>
      </c>
      <c r="G156" s="468" t="s">
        <v>983</v>
      </c>
      <c r="H156" s="468">
        <v>2027</v>
      </c>
      <c r="I156" s="468">
        <v>20</v>
      </c>
      <c r="J156" s="245"/>
      <c r="K156" s="277">
        <v>1</v>
      </c>
      <c r="L156" s="247"/>
      <c r="M156" s="248">
        <v>1500000</v>
      </c>
      <c r="N156" s="256">
        <f t="shared" ref="N156:N160" si="11">(M156*K156)+(L156*J156)</f>
        <v>1500000</v>
      </c>
      <c r="O156" s="257">
        <v>0.35</v>
      </c>
      <c r="P156" s="271">
        <f t="shared" si="10"/>
        <v>2025000.0000000002</v>
      </c>
    </row>
    <row r="157" spans="2:16">
      <c r="B157" s="244" t="s">
        <v>945</v>
      </c>
      <c r="C157" s="141" t="s">
        <v>1071</v>
      </c>
      <c r="D157" s="252"/>
      <c r="E157" s="252" t="s">
        <v>1091</v>
      </c>
      <c r="F157" s="468" t="s">
        <v>1095</v>
      </c>
      <c r="G157" s="468" t="s">
        <v>983</v>
      </c>
      <c r="H157" s="468">
        <v>2027</v>
      </c>
      <c r="I157" s="468">
        <v>15</v>
      </c>
      <c r="J157" s="245"/>
      <c r="K157" s="277">
        <v>1</v>
      </c>
      <c r="L157" s="247"/>
      <c r="M157" s="248">
        <v>10000</v>
      </c>
      <c r="N157" s="256">
        <f t="shared" si="11"/>
        <v>10000</v>
      </c>
      <c r="O157" s="257">
        <v>0.35</v>
      </c>
      <c r="P157" s="271">
        <f t="shared" si="10"/>
        <v>13500</v>
      </c>
    </row>
    <row r="158" spans="2:16">
      <c r="B158" s="244" t="s">
        <v>945</v>
      </c>
      <c r="C158" s="141" t="s">
        <v>1072</v>
      </c>
      <c r="D158" s="252"/>
      <c r="E158" s="252" t="s">
        <v>1091</v>
      </c>
      <c r="F158" s="125" t="s">
        <v>1095</v>
      </c>
      <c r="G158" s="468" t="s">
        <v>983</v>
      </c>
      <c r="H158" s="125">
        <v>2027</v>
      </c>
      <c r="I158" s="125">
        <v>15</v>
      </c>
      <c r="J158" s="245"/>
      <c r="K158" s="277">
        <v>1</v>
      </c>
      <c r="L158" s="247"/>
      <c r="M158" s="248">
        <v>500000</v>
      </c>
      <c r="N158" s="256">
        <f t="shared" si="11"/>
        <v>500000</v>
      </c>
      <c r="O158" s="257">
        <v>0.35</v>
      </c>
      <c r="P158" s="271">
        <f t="shared" si="10"/>
        <v>675000</v>
      </c>
    </row>
    <row r="159" spans="2:16">
      <c r="B159" s="244" t="s">
        <v>945</v>
      </c>
      <c r="C159" s="141" t="s">
        <v>1286</v>
      </c>
      <c r="D159" s="252"/>
      <c r="E159" s="252" t="s">
        <v>1091</v>
      </c>
      <c r="F159" s="125" t="s">
        <v>1096</v>
      </c>
      <c r="G159" s="468" t="s">
        <v>983</v>
      </c>
      <c r="H159" s="125">
        <v>2025</v>
      </c>
      <c r="I159" s="125">
        <v>1</v>
      </c>
      <c r="J159" s="245"/>
      <c r="K159" s="277">
        <v>1</v>
      </c>
      <c r="L159" s="247"/>
      <c r="M159" s="248">
        <v>25000</v>
      </c>
      <c r="N159" s="256">
        <f t="shared" si="11"/>
        <v>25000</v>
      </c>
      <c r="O159" s="257">
        <v>0.35</v>
      </c>
      <c r="P159" s="271">
        <f t="shared" si="10"/>
        <v>33750</v>
      </c>
    </row>
    <row r="160" spans="2:16">
      <c r="B160" s="244" t="s">
        <v>945</v>
      </c>
      <c r="C160" s="141" t="s">
        <v>1073</v>
      </c>
      <c r="D160" s="252"/>
      <c r="E160" s="252" t="s">
        <v>1091</v>
      </c>
      <c r="F160" s="125" t="s">
        <v>1096</v>
      </c>
      <c r="G160" s="468" t="s">
        <v>985</v>
      </c>
      <c r="H160" s="125">
        <v>2040</v>
      </c>
      <c r="I160" s="125">
        <v>18</v>
      </c>
      <c r="J160" s="245"/>
      <c r="K160" s="277">
        <v>1</v>
      </c>
      <c r="L160" s="247"/>
      <c r="M160" s="248">
        <v>2000000</v>
      </c>
      <c r="N160" s="256">
        <f t="shared" si="11"/>
        <v>2000000</v>
      </c>
      <c r="O160" s="257">
        <v>0.35</v>
      </c>
      <c r="P160" s="271">
        <f t="shared" si="10"/>
        <v>2700000</v>
      </c>
    </row>
    <row r="161" spans="2:16">
      <c r="B161" s="244" t="s">
        <v>945</v>
      </c>
      <c r="C161" s="141" t="s">
        <v>1074</v>
      </c>
      <c r="D161" s="252" t="s">
        <v>995</v>
      </c>
      <c r="E161" s="252" t="s">
        <v>1097</v>
      </c>
      <c r="F161" s="125" t="s">
        <v>1098</v>
      </c>
      <c r="G161" s="468" t="s">
        <v>985</v>
      </c>
      <c r="H161" s="125">
        <v>2030</v>
      </c>
      <c r="I161" s="125">
        <v>15</v>
      </c>
      <c r="J161" s="245"/>
      <c r="K161" s="277">
        <v>2</v>
      </c>
      <c r="L161" s="247"/>
      <c r="M161" s="248">
        <v>75000</v>
      </c>
      <c r="N161" s="256">
        <f>(M161*K161)+(L161*J161)</f>
        <v>150000</v>
      </c>
      <c r="O161" s="257">
        <v>0.35</v>
      </c>
      <c r="P161" s="271">
        <f>(1+O161)*N161</f>
        <v>202500</v>
      </c>
    </row>
    <row r="162" spans="2:16">
      <c r="B162" s="244" t="s">
        <v>945</v>
      </c>
      <c r="C162" s="141" t="s">
        <v>1075</v>
      </c>
      <c r="D162" s="252" t="s">
        <v>995</v>
      </c>
      <c r="E162" s="252" t="s">
        <v>1097</v>
      </c>
      <c r="F162" s="125" t="s">
        <v>1098</v>
      </c>
      <c r="G162" s="468" t="s">
        <v>985</v>
      </c>
      <c r="H162" s="125">
        <v>2030</v>
      </c>
      <c r="I162" s="125">
        <v>15</v>
      </c>
      <c r="J162" s="245"/>
      <c r="K162" s="277">
        <v>2</v>
      </c>
      <c r="L162" s="247"/>
      <c r="M162" s="248">
        <v>20000</v>
      </c>
      <c r="N162" s="256">
        <f t="shared" ref="N162:N170" si="12">(M162*K162)+(L162*J162)</f>
        <v>40000</v>
      </c>
      <c r="O162" s="257">
        <v>0.35</v>
      </c>
      <c r="P162" s="271">
        <f t="shared" ref="P162:P170" si="13">(1+O162)*N162</f>
        <v>54000</v>
      </c>
    </row>
    <row r="163" spans="2:16">
      <c r="B163" s="244" t="s">
        <v>945</v>
      </c>
      <c r="C163" s="141" t="s">
        <v>1287</v>
      </c>
      <c r="D163" s="252" t="s">
        <v>995</v>
      </c>
      <c r="E163" s="252" t="s">
        <v>1097</v>
      </c>
      <c r="F163" s="125" t="s">
        <v>1098</v>
      </c>
      <c r="G163" s="468" t="s">
        <v>985</v>
      </c>
      <c r="H163" s="125">
        <v>2035</v>
      </c>
      <c r="I163" s="125">
        <v>25</v>
      </c>
      <c r="J163" s="245"/>
      <c r="K163" s="277">
        <v>2</v>
      </c>
      <c r="L163" s="247"/>
      <c r="M163" s="248">
        <v>7000</v>
      </c>
      <c r="N163" s="256">
        <f t="shared" si="12"/>
        <v>14000</v>
      </c>
      <c r="O163" s="257">
        <v>0.35</v>
      </c>
      <c r="P163" s="271">
        <f t="shared" si="13"/>
        <v>18900</v>
      </c>
    </row>
    <row r="164" spans="2:16">
      <c r="B164" s="244" t="s">
        <v>945</v>
      </c>
      <c r="C164" s="141" t="s">
        <v>1076</v>
      </c>
      <c r="D164" s="252" t="s">
        <v>1106</v>
      </c>
      <c r="E164" s="252" t="s">
        <v>1097</v>
      </c>
      <c r="F164" s="125" t="s">
        <v>1099</v>
      </c>
      <c r="G164" s="468" t="s">
        <v>985</v>
      </c>
      <c r="H164" s="125">
        <v>2040</v>
      </c>
      <c r="I164" s="125">
        <v>25</v>
      </c>
      <c r="J164" s="245"/>
      <c r="K164" s="277">
        <v>1</v>
      </c>
      <c r="L164" s="247"/>
      <c r="M164" s="248">
        <v>60000</v>
      </c>
      <c r="N164" s="256">
        <f t="shared" si="12"/>
        <v>60000</v>
      </c>
      <c r="O164" s="257">
        <v>0.35</v>
      </c>
      <c r="P164" s="271">
        <f t="shared" si="13"/>
        <v>81000</v>
      </c>
    </row>
    <row r="165" spans="2:16">
      <c r="B165" s="244" t="s">
        <v>945</v>
      </c>
      <c r="C165" s="141" t="s">
        <v>1077</v>
      </c>
      <c r="D165" s="252" t="s">
        <v>1106</v>
      </c>
      <c r="E165" s="252" t="s">
        <v>1097</v>
      </c>
      <c r="F165" s="125" t="s">
        <v>1100</v>
      </c>
      <c r="G165" s="468" t="s">
        <v>985</v>
      </c>
      <c r="H165" s="125">
        <v>2035</v>
      </c>
      <c r="I165" s="125">
        <v>15</v>
      </c>
      <c r="J165" s="245"/>
      <c r="K165" s="277">
        <v>4</v>
      </c>
      <c r="L165" s="247"/>
      <c r="M165" s="248">
        <v>5000</v>
      </c>
      <c r="N165" s="256">
        <f t="shared" si="12"/>
        <v>20000</v>
      </c>
      <c r="O165" s="257">
        <v>0.35</v>
      </c>
      <c r="P165" s="271">
        <f t="shared" si="13"/>
        <v>27000</v>
      </c>
    </row>
    <row r="166" spans="2:16">
      <c r="B166" s="244" t="s">
        <v>945</v>
      </c>
      <c r="C166" s="141" t="s">
        <v>1078</v>
      </c>
      <c r="D166" s="252"/>
      <c r="E166" s="252" t="s">
        <v>1097</v>
      </c>
      <c r="F166" s="125" t="s">
        <v>1101</v>
      </c>
      <c r="G166" s="468" t="s">
        <v>985</v>
      </c>
      <c r="H166" s="125">
        <v>2040</v>
      </c>
      <c r="I166" s="125">
        <v>20</v>
      </c>
      <c r="J166" s="245"/>
      <c r="K166" s="277">
        <v>664</v>
      </c>
      <c r="L166" s="247"/>
      <c r="M166" s="248">
        <v>1000</v>
      </c>
      <c r="N166" s="256">
        <f t="shared" si="12"/>
        <v>664000</v>
      </c>
      <c r="O166" s="257">
        <v>0.35</v>
      </c>
      <c r="P166" s="271">
        <f t="shared" si="13"/>
        <v>896400.00000000012</v>
      </c>
    </row>
    <row r="167" spans="2:16">
      <c r="B167" s="244" t="s">
        <v>945</v>
      </c>
      <c r="C167" s="141" t="s">
        <v>1079</v>
      </c>
      <c r="D167" s="252"/>
      <c r="E167" s="252" t="s">
        <v>1097</v>
      </c>
      <c r="F167" s="125" t="s">
        <v>1101</v>
      </c>
      <c r="G167" s="468" t="s">
        <v>983</v>
      </c>
      <c r="H167" s="125">
        <v>2026</v>
      </c>
      <c r="I167" s="125">
        <v>20</v>
      </c>
      <c r="J167" s="245"/>
      <c r="K167" s="277">
        <v>60</v>
      </c>
      <c r="L167" s="247"/>
      <c r="M167" s="248">
        <v>500</v>
      </c>
      <c r="N167" s="256">
        <f t="shared" si="12"/>
        <v>30000</v>
      </c>
      <c r="O167" s="257">
        <v>0.35</v>
      </c>
      <c r="P167" s="271">
        <f t="shared" si="13"/>
        <v>40500</v>
      </c>
    </row>
    <row r="168" spans="2:16">
      <c r="B168" s="244" t="s">
        <v>945</v>
      </c>
      <c r="C168" s="141" t="s">
        <v>1080</v>
      </c>
      <c r="D168" s="252"/>
      <c r="E168" s="252" t="s">
        <v>1097</v>
      </c>
      <c r="F168" s="125" t="s">
        <v>1101</v>
      </c>
      <c r="G168" s="468" t="s">
        <v>985</v>
      </c>
      <c r="H168" s="125">
        <v>2040</v>
      </c>
      <c r="I168" s="125">
        <v>20</v>
      </c>
      <c r="J168" s="245"/>
      <c r="K168" s="277">
        <v>272</v>
      </c>
      <c r="L168" s="247"/>
      <c r="M168" s="248">
        <v>500</v>
      </c>
      <c r="N168" s="256">
        <f t="shared" si="12"/>
        <v>136000</v>
      </c>
      <c r="O168" s="257">
        <v>0.35</v>
      </c>
      <c r="P168" s="271">
        <f t="shared" si="13"/>
        <v>183600</v>
      </c>
    </row>
    <row r="169" spans="2:16">
      <c r="B169" s="244" t="s">
        <v>945</v>
      </c>
      <c r="C169" s="141" t="s">
        <v>1288</v>
      </c>
      <c r="D169" s="252"/>
      <c r="E169" s="252" t="s">
        <v>1097</v>
      </c>
      <c r="F169" s="125" t="s">
        <v>1100</v>
      </c>
      <c r="G169" s="468" t="s">
        <v>985</v>
      </c>
      <c r="H169" s="125">
        <v>2030</v>
      </c>
      <c r="I169" s="125">
        <v>15</v>
      </c>
      <c r="J169" s="245"/>
      <c r="K169" s="277">
        <v>2</v>
      </c>
      <c r="L169" s="247"/>
      <c r="M169" s="248">
        <v>7000</v>
      </c>
      <c r="N169" s="256">
        <f t="shared" si="12"/>
        <v>14000</v>
      </c>
      <c r="O169" s="257">
        <v>0.35</v>
      </c>
      <c r="P169" s="271">
        <f t="shared" si="13"/>
        <v>18900</v>
      </c>
    </row>
    <row r="170" spans="2:16">
      <c r="B170" s="244" t="s">
        <v>945</v>
      </c>
      <c r="C170" s="141" t="s">
        <v>1081</v>
      </c>
      <c r="D170" s="252" t="s">
        <v>1106</v>
      </c>
      <c r="E170" s="252" t="s">
        <v>1097</v>
      </c>
      <c r="F170" s="125" t="s">
        <v>1100</v>
      </c>
      <c r="G170" s="468" t="s">
        <v>985</v>
      </c>
      <c r="H170" s="125">
        <v>2030</v>
      </c>
      <c r="I170" s="125">
        <v>50</v>
      </c>
      <c r="J170" s="245">
        <v>10000</v>
      </c>
      <c r="K170" s="277"/>
      <c r="L170" s="247">
        <v>20</v>
      </c>
      <c r="M170" s="248"/>
      <c r="N170" s="256">
        <f t="shared" si="12"/>
        <v>200000</v>
      </c>
      <c r="O170" s="257">
        <v>0.35</v>
      </c>
      <c r="P170" s="271">
        <f t="shared" si="13"/>
        <v>270000</v>
      </c>
    </row>
    <row r="171" spans="2:16">
      <c r="B171" s="244" t="s">
        <v>945</v>
      </c>
      <c r="C171" s="141" t="s">
        <v>1082</v>
      </c>
      <c r="D171" s="252" t="s">
        <v>1106</v>
      </c>
      <c r="E171" s="252" t="s">
        <v>1102</v>
      </c>
      <c r="F171" s="125" t="s">
        <v>1103</v>
      </c>
      <c r="G171" s="468" t="s">
        <v>983</v>
      </c>
      <c r="H171" s="125">
        <v>2027</v>
      </c>
      <c r="I171" s="125">
        <v>30</v>
      </c>
      <c r="J171" s="245"/>
      <c r="K171" s="277">
        <v>1</v>
      </c>
      <c r="L171" s="247"/>
      <c r="M171" s="248">
        <v>100000</v>
      </c>
      <c r="N171" s="256">
        <f>(M171*K171)+(L171*J171)</f>
        <v>100000</v>
      </c>
      <c r="O171" s="257">
        <v>0.35</v>
      </c>
      <c r="P171" s="271">
        <f>(1+O171)*N171</f>
        <v>135000</v>
      </c>
    </row>
    <row r="172" spans="2:16">
      <c r="B172" s="244" t="s">
        <v>945</v>
      </c>
      <c r="C172" s="141" t="s">
        <v>1083</v>
      </c>
      <c r="D172" s="252" t="s">
        <v>1106</v>
      </c>
      <c r="E172" s="252" t="s">
        <v>1102</v>
      </c>
      <c r="F172" s="125" t="s">
        <v>1103</v>
      </c>
      <c r="G172" s="468" t="s">
        <v>983</v>
      </c>
      <c r="H172" s="125">
        <v>2027</v>
      </c>
      <c r="I172" s="125">
        <v>30</v>
      </c>
      <c r="J172" s="245"/>
      <c r="K172" s="277">
        <v>1</v>
      </c>
      <c r="L172" s="247"/>
      <c r="M172" s="248">
        <v>5000</v>
      </c>
      <c r="N172" s="256">
        <f>(M172*K172)+(L172*J172)</f>
        <v>5000</v>
      </c>
      <c r="O172" s="257">
        <v>0.35</v>
      </c>
      <c r="P172" s="271">
        <f>(1+O172)*N172</f>
        <v>6750</v>
      </c>
    </row>
    <row r="173" spans="2:16">
      <c r="B173" s="244" t="s">
        <v>945</v>
      </c>
      <c r="C173" s="141" t="s">
        <v>1084</v>
      </c>
      <c r="D173" s="252" t="s">
        <v>1106</v>
      </c>
      <c r="E173" s="252" t="s">
        <v>1102</v>
      </c>
      <c r="F173" s="468" t="s">
        <v>1104</v>
      </c>
      <c r="G173" s="468" t="s">
        <v>985</v>
      </c>
      <c r="H173" s="468">
        <v>2030</v>
      </c>
      <c r="I173" s="468">
        <v>30</v>
      </c>
      <c r="J173" s="245">
        <v>400000</v>
      </c>
      <c r="K173" s="277"/>
      <c r="L173" s="247">
        <v>5</v>
      </c>
      <c r="M173" s="248"/>
      <c r="N173" s="256">
        <f>(M173*K173)+(L173*J173)</f>
        <v>2000000</v>
      </c>
      <c r="O173" s="257">
        <v>0.35</v>
      </c>
      <c r="P173" s="271">
        <f>(1+O173)*N173</f>
        <v>2700000</v>
      </c>
    </row>
    <row r="174" spans="2:16">
      <c r="B174" s="244" t="s">
        <v>945</v>
      </c>
      <c r="C174" s="136" t="s">
        <v>1370</v>
      </c>
      <c r="D174" s="175" t="s">
        <v>1106</v>
      </c>
      <c r="E174" s="123" t="s">
        <v>1369</v>
      </c>
      <c r="F174" s="140"/>
      <c r="G174" s="273" t="s">
        <v>984</v>
      </c>
      <c r="H174" s="273">
        <v>2030</v>
      </c>
      <c r="I174" s="273">
        <v>30</v>
      </c>
      <c r="J174" s="272"/>
      <c r="K174" s="246">
        <v>1</v>
      </c>
      <c r="L174" s="247"/>
      <c r="M174" s="255"/>
      <c r="N174" s="256">
        <v>5650000</v>
      </c>
      <c r="O174" s="257">
        <v>0.35</v>
      </c>
      <c r="P174" s="271">
        <f t="shared" ref="P174:P181" si="14">(1+O174)*N174</f>
        <v>7627500.0000000009</v>
      </c>
    </row>
    <row r="175" spans="2:16">
      <c r="B175" s="244"/>
      <c r="C175" s="136"/>
      <c r="D175" s="175"/>
      <c r="E175" s="123"/>
      <c r="F175" s="140"/>
      <c r="G175" s="273"/>
      <c r="H175" s="273"/>
      <c r="I175" s="273"/>
      <c r="J175" s="272"/>
      <c r="K175" s="246"/>
      <c r="L175" s="247"/>
      <c r="M175" s="255"/>
      <c r="N175" s="256">
        <f t="shared" ref="N175:N238" si="15">(M175*K175)+(L175*J175)</f>
        <v>0</v>
      </c>
      <c r="O175" s="257">
        <v>0.35</v>
      </c>
      <c r="P175" s="271">
        <f t="shared" si="14"/>
        <v>0</v>
      </c>
    </row>
    <row r="176" spans="2:16">
      <c r="B176" s="244"/>
      <c r="C176" s="136"/>
      <c r="D176" s="175"/>
      <c r="E176" s="137"/>
      <c r="F176" s="138"/>
      <c r="G176" s="274"/>
      <c r="H176" s="274"/>
      <c r="I176" s="274"/>
      <c r="J176" s="270"/>
      <c r="K176" s="246"/>
      <c r="L176" s="247"/>
      <c r="M176" s="255"/>
      <c r="N176" s="256">
        <f t="shared" si="15"/>
        <v>0</v>
      </c>
      <c r="O176" s="257">
        <v>0.35</v>
      </c>
      <c r="P176" s="271">
        <f t="shared" si="14"/>
        <v>0</v>
      </c>
    </row>
    <row r="177" spans="2:16">
      <c r="B177" s="244"/>
      <c r="C177" s="136"/>
      <c r="D177" s="175"/>
      <c r="E177" s="137"/>
      <c r="F177" s="138"/>
      <c r="G177" s="274"/>
      <c r="H177" s="274"/>
      <c r="I177" s="274"/>
      <c r="J177" s="270"/>
      <c r="K177" s="246"/>
      <c r="L177" s="247"/>
      <c r="M177" s="255"/>
      <c r="N177" s="256">
        <f t="shared" si="15"/>
        <v>0</v>
      </c>
      <c r="O177" s="257">
        <v>0.35</v>
      </c>
      <c r="P177" s="271">
        <f t="shared" si="14"/>
        <v>0</v>
      </c>
    </row>
    <row r="178" spans="2:16">
      <c r="B178" s="244"/>
      <c r="C178" s="137"/>
      <c r="D178" s="137"/>
      <c r="E178" s="137"/>
      <c r="F178" s="138"/>
      <c r="G178" s="138"/>
      <c r="H178" s="138"/>
      <c r="I178" s="138"/>
      <c r="J178" s="245"/>
      <c r="K178" s="246"/>
      <c r="L178" s="247"/>
      <c r="M178" s="255"/>
      <c r="N178" s="256">
        <f t="shared" si="15"/>
        <v>0</v>
      </c>
      <c r="O178" s="257">
        <v>0.35</v>
      </c>
      <c r="P178" s="271">
        <f t="shared" si="14"/>
        <v>0</v>
      </c>
    </row>
    <row r="179" spans="2:16">
      <c r="B179" s="244"/>
      <c r="C179" s="137"/>
      <c r="D179" s="137"/>
      <c r="E179" s="137"/>
      <c r="F179" s="138"/>
      <c r="G179" s="138"/>
      <c r="H179" s="138"/>
      <c r="I179" s="138"/>
      <c r="J179" s="245"/>
      <c r="K179" s="246"/>
      <c r="L179" s="247"/>
      <c r="M179" s="255"/>
      <c r="N179" s="256">
        <f t="shared" si="15"/>
        <v>0</v>
      </c>
      <c r="O179" s="257">
        <v>0.35</v>
      </c>
      <c r="P179" s="271">
        <f t="shared" si="14"/>
        <v>0</v>
      </c>
    </row>
    <row r="180" spans="2:16">
      <c r="B180" s="244"/>
      <c r="C180" s="137"/>
      <c r="D180" s="137"/>
      <c r="E180" s="275"/>
      <c r="F180" s="138"/>
      <c r="G180" s="138"/>
      <c r="H180" s="138"/>
      <c r="I180" s="138"/>
      <c r="J180" s="245"/>
      <c r="K180" s="246"/>
      <c r="L180" s="247"/>
      <c r="M180" s="255"/>
      <c r="N180" s="256">
        <f t="shared" si="15"/>
        <v>0</v>
      </c>
      <c r="O180" s="257">
        <v>0.35</v>
      </c>
      <c r="P180" s="271">
        <f t="shared" si="14"/>
        <v>0</v>
      </c>
    </row>
    <row r="181" spans="2:16">
      <c r="B181" s="244"/>
      <c r="C181" s="137"/>
      <c r="D181" s="137"/>
      <c r="E181" s="137"/>
      <c r="F181" s="138"/>
      <c r="G181" s="138"/>
      <c r="H181" s="138"/>
      <c r="I181" s="138"/>
      <c r="J181" s="245"/>
      <c r="K181" s="246"/>
      <c r="L181" s="247"/>
      <c r="M181" s="255"/>
      <c r="N181" s="256">
        <f t="shared" si="15"/>
        <v>0</v>
      </c>
      <c r="O181" s="257">
        <v>0.35</v>
      </c>
      <c r="P181" s="271">
        <f t="shared" si="14"/>
        <v>0</v>
      </c>
    </row>
    <row r="182" spans="2:16">
      <c r="B182" s="259"/>
      <c r="C182" s="260"/>
      <c r="D182" s="261"/>
      <c r="E182" s="261"/>
      <c r="F182" s="262"/>
      <c r="G182" s="262"/>
      <c r="H182" s="262"/>
      <c r="I182" s="262"/>
      <c r="J182" s="263"/>
      <c r="K182" s="264"/>
      <c r="L182" s="265"/>
      <c r="M182" s="266"/>
      <c r="N182" s="267">
        <f t="shared" si="15"/>
        <v>0</v>
      </c>
      <c r="O182" s="268" t="e">
        <f>SUM(#REF!)</f>
        <v>#REF!</v>
      </c>
      <c r="P182" s="269"/>
    </row>
    <row r="183" spans="2:16">
      <c r="B183" s="244" t="s">
        <v>905</v>
      </c>
      <c r="C183" s="141" t="s">
        <v>991</v>
      </c>
      <c r="D183" s="252" t="s">
        <v>992</v>
      </c>
      <c r="E183" s="252"/>
      <c r="F183" s="125"/>
      <c r="G183" s="468" t="s">
        <v>983</v>
      </c>
      <c r="H183" s="125">
        <v>2025</v>
      </c>
      <c r="I183" s="125">
        <v>10</v>
      </c>
      <c r="J183" s="245">
        <v>10800</v>
      </c>
      <c r="K183" s="277"/>
      <c r="L183" s="247">
        <v>7</v>
      </c>
      <c r="M183" s="248"/>
      <c r="N183" s="249">
        <f t="shared" si="15"/>
        <v>75600</v>
      </c>
      <c r="O183" s="257">
        <v>0.35</v>
      </c>
      <c r="P183" s="271">
        <f>(1+O183)*N183</f>
        <v>102060</v>
      </c>
    </row>
    <row r="184" spans="2:16">
      <c r="B184" s="244" t="s">
        <v>905</v>
      </c>
      <c r="C184" s="141" t="s">
        <v>993</v>
      </c>
      <c r="D184" s="252" t="s">
        <v>992</v>
      </c>
      <c r="E184" s="252"/>
      <c r="F184" s="125"/>
      <c r="G184" s="468" t="s">
        <v>983</v>
      </c>
      <c r="H184" s="125">
        <v>2025</v>
      </c>
      <c r="I184" s="125">
        <v>20</v>
      </c>
      <c r="J184" s="245">
        <v>900</v>
      </c>
      <c r="K184" s="277"/>
      <c r="L184" s="247">
        <v>150</v>
      </c>
      <c r="M184" s="248"/>
      <c r="N184" s="249">
        <f t="shared" si="15"/>
        <v>135000</v>
      </c>
      <c r="O184" s="257">
        <v>0.35</v>
      </c>
      <c r="P184" s="271">
        <f>(1+O184)*N184</f>
        <v>182250</v>
      </c>
    </row>
    <row r="185" spans="2:16">
      <c r="B185" s="244" t="s">
        <v>905</v>
      </c>
      <c r="C185" s="141" t="s">
        <v>994</v>
      </c>
      <c r="D185" s="252" t="s">
        <v>992</v>
      </c>
      <c r="E185" s="252"/>
      <c r="F185" s="468"/>
      <c r="G185" s="468" t="s">
        <v>984</v>
      </c>
      <c r="H185" s="468">
        <v>2038</v>
      </c>
      <c r="I185" s="468">
        <v>15</v>
      </c>
      <c r="J185" s="245">
        <v>102000</v>
      </c>
      <c r="K185" s="277"/>
      <c r="L185" s="247">
        <v>15</v>
      </c>
      <c r="M185" s="248"/>
      <c r="N185" s="249">
        <f t="shared" si="15"/>
        <v>1530000</v>
      </c>
      <c r="O185" s="257">
        <v>0.35</v>
      </c>
      <c r="P185" s="271">
        <f t="shared" ref="P185:P212" si="16">(1+O185)*N185</f>
        <v>2065500.0000000002</v>
      </c>
    </row>
    <row r="186" spans="2:16">
      <c r="B186" s="244" t="s">
        <v>905</v>
      </c>
      <c r="C186" s="141" t="s">
        <v>991</v>
      </c>
      <c r="D186" s="252" t="s">
        <v>995</v>
      </c>
      <c r="E186" s="252"/>
      <c r="F186" s="468"/>
      <c r="G186" s="468" t="s">
        <v>983</v>
      </c>
      <c r="H186" s="468">
        <v>2025</v>
      </c>
      <c r="I186" s="468">
        <v>10</v>
      </c>
      <c r="J186" s="245">
        <v>14000</v>
      </c>
      <c r="K186" s="277"/>
      <c r="L186" s="247">
        <v>7</v>
      </c>
      <c r="M186" s="248"/>
      <c r="N186" s="249">
        <f t="shared" si="15"/>
        <v>98000</v>
      </c>
      <c r="O186" s="257">
        <v>0.35</v>
      </c>
      <c r="P186" s="271">
        <f t="shared" si="16"/>
        <v>132300</v>
      </c>
    </row>
    <row r="187" spans="2:16">
      <c r="B187" s="244" t="s">
        <v>905</v>
      </c>
      <c r="C187" s="141" t="s">
        <v>993</v>
      </c>
      <c r="D187" s="252" t="s">
        <v>995</v>
      </c>
      <c r="E187" s="252"/>
      <c r="F187" s="468"/>
      <c r="G187" s="468" t="s">
        <v>983</v>
      </c>
      <c r="H187" s="468">
        <v>2025</v>
      </c>
      <c r="I187" s="468">
        <v>20</v>
      </c>
      <c r="J187" s="245">
        <v>1200</v>
      </c>
      <c r="K187" s="277"/>
      <c r="L187" s="247">
        <v>150</v>
      </c>
      <c r="M187" s="248"/>
      <c r="N187" s="249">
        <f t="shared" si="15"/>
        <v>180000</v>
      </c>
      <c r="O187" s="257">
        <v>0.35</v>
      </c>
      <c r="P187" s="271">
        <f t="shared" si="16"/>
        <v>243000.00000000003</v>
      </c>
    </row>
    <row r="188" spans="2:16">
      <c r="B188" s="244" t="s">
        <v>905</v>
      </c>
      <c r="C188" s="141" t="s">
        <v>994</v>
      </c>
      <c r="D188" s="252" t="s">
        <v>995</v>
      </c>
      <c r="E188" s="252"/>
      <c r="F188" s="468"/>
      <c r="G188" s="468" t="s">
        <v>984</v>
      </c>
      <c r="H188" s="468">
        <v>2036</v>
      </c>
      <c r="I188" s="468">
        <v>15</v>
      </c>
      <c r="J188" s="245">
        <v>98000</v>
      </c>
      <c r="K188" s="277"/>
      <c r="L188" s="247">
        <v>15</v>
      </c>
      <c r="M188" s="248"/>
      <c r="N188" s="249">
        <f t="shared" si="15"/>
        <v>1470000</v>
      </c>
      <c r="O188" s="257">
        <v>0.35</v>
      </c>
      <c r="P188" s="271">
        <f t="shared" si="16"/>
        <v>1984500.0000000002</v>
      </c>
    </row>
    <row r="189" spans="2:16">
      <c r="B189" s="244" t="s">
        <v>905</v>
      </c>
      <c r="C189" s="141" t="s">
        <v>1363</v>
      </c>
      <c r="D189" s="252" t="s">
        <v>996</v>
      </c>
      <c r="E189" s="252" t="s">
        <v>997</v>
      </c>
      <c r="F189" s="468"/>
      <c r="G189" s="468" t="s">
        <v>985</v>
      </c>
      <c r="H189" s="468">
        <v>2029</v>
      </c>
      <c r="I189" s="468">
        <v>4</v>
      </c>
      <c r="J189" s="245">
        <v>100</v>
      </c>
      <c r="K189" s="277"/>
      <c r="L189" s="247">
        <v>50</v>
      </c>
      <c r="M189" s="248"/>
      <c r="N189" s="249">
        <f t="shared" si="15"/>
        <v>5000</v>
      </c>
      <c r="O189" s="257">
        <v>0.35</v>
      </c>
      <c r="P189" s="271">
        <f t="shared" si="16"/>
        <v>6750</v>
      </c>
    </row>
    <row r="190" spans="2:16">
      <c r="B190" s="244" t="s">
        <v>905</v>
      </c>
      <c r="C190" s="141" t="s">
        <v>999</v>
      </c>
      <c r="D190" s="252" t="s">
        <v>1000</v>
      </c>
      <c r="E190" s="252" t="s">
        <v>1001</v>
      </c>
      <c r="F190" s="468"/>
      <c r="G190" s="468" t="s">
        <v>983</v>
      </c>
      <c r="H190" s="468">
        <v>2025</v>
      </c>
      <c r="I190" s="468">
        <v>10</v>
      </c>
      <c r="J190" s="245">
        <v>50</v>
      </c>
      <c r="K190" s="277"/>
      <c r="L190" s="247">
        <v>50</v>
      </c>
      <c r="M190" s="248"/>
      <c r="N190" s="249">
        <f t="shared" si="15"/>
        <v>2500</v>
      </c>
      <c r="O190" s="257">
        <v>0.35</v>
      </c>
      <c r="P190" s="271">
        <f t="shared" si="16"/>
        <v>3375</v>
      </c>
    </row>
    <row r="191" spans="2:16">
      <c r="B191" s="244" t="s">
        <v>905</v>
      </c>
      <c r="C191" s="141" t="s">
        <v>1002</v>
      </c>
      <c r="D191" s="252" t="s">
        <v>1000</v>
      </c>
      <c r="E191" s="252" t="s">
        <v>1001</v>
      </c>
      <c r="F191" s="468"/>
      <c r="G191" s="468" t="s">
        <v>983</v>
      </c>
      <c r="H191" s="468">
        <v>2025</v>
      </c>
      <c r="I191" s="468">
        <v>10</v>
      </c>
      <c r="J191" s="245">
        <v>200</v>
      </c>
      <c r="K191" s="277"/>
      <c r="L191" s="247">
        <v>50</v>
      </c>
      <c r="M191" s="248"/>
      <c r="N191" s="249">
        <f t="shared" si="15"/>
        <v>10000</v>
      </c>
      <c r="O191" s="257">
        <v>0.35</v>
      </c>
      <c r="P191" s="271">
        <f t="shared" si="16"/>
        <v>13500</v>
      </c>
    </row>
    <row r="192" spans="2:16">
      <c r="B192" s="244" t="s">
        <v>905</v>
      </c>
      <c r="C192" s="141" t="s">
        <v>994</v>
      </c>
      <c r="D192" s="252" t="s">
        <v>9</v>
      </c>
      <c r="E192" s="252" t="s">
        <v>1003</v>
      </c>
      <c r="F192" s="468"/>
      <c r="G192" s="468" t="s">
        <v>984</v>
      </c>
      <c r="H192" s="468">
        <v>2031</v>
      </c>
      <c r="I192" s="468">
        <v>15</v>
      </c>
      <c r="J192" s="245">
        <v>6000</v>
      </c>
      <c r="K192" s="277"/>
      <c r="L192" s="247">
        <v>15</v>
      </c>
      <c r="M192" s="248"/>
      <c r="N192" s="249">
        <f t="shared" si="15"/>
        <v>90000</v>
      </c>
      <c r="O192" s="257">
        <v>0.35</v>
      </c>
      <c r="P192" s="271">
        <f t="shared" si="16"/>
        <v>121500.00000000001</v>
      </c>
    </row>
    <row r="193" spans="2:16">
      <c r="B193" s="244" t="s">
        <v>905</v>
      </c>
      <c r="C193" s="141" t="s">
        <v>994</v>
      </c>
      <c r="D193" s="252" t="s">
        <v>1004</v>
      </c>
      <c r="E193" s="252" t="s">
        <v>1003</v>
      </c>
      <c r="F193" s="468"/>
      <c r="G193" s="468" t="s">
        <v>984</v>
      </c>
      <c r="H193" s="468">
        <v>2031</v>
      </c>
      <c r="I193" s="468">
        <v>15</v>
      </c>
      <c r="J193" s="245">
        <v>6000</v>
      </c>
      <c r="K193" s="277"/>
      <c r="L193" s="247">
        <v>15</v>
      </c>
      <c r="M193" s="248"/>
      <c r="N193" s="249">
        <f t="shared" si="15"/>
        <v>90000</v>
      </c>
      <c r="O193" s="257">
        <v>0.35</v>
      </c>
      <c r="P193" s="271">
        <f t="shared" si="16"/>
        <v>121500.00000000001</v>
      </c>
    </row>
    <row r="194" spans="2:16">
      <c r="B194" s="244" t="s">
        <v>905</v>
      </c>
      <c r="C194" s="141" t="s">
        <v>1005</v>
      </c>
      <c r="D194" s="252" t="s">
        <v>3</v>
      </c>
      <c r="E194" s="141" t="s">
        <v>1006</v>
      </c>
      <c r="F194" s="125"/>
      <c r="G194" s="468" t="s">
        <v>983</v>
      </c>
      <c r="H194" s="125">
        <v>2025</v>
      </c>
      <c r="I194" s="125">
        <v>25</v>
      </c>
      <c r="J194" s="245">
        <v>1</v>
      </c>
      <c r="K194" s="277"/>
      <c r="L194" s="247">
        <v>2000</v>
      </c>
      <c r="M194" s="248"/>
      <c r="N194" s="249">
        <f t="shared" si="15"/>
        <v>2000</v>
      </c>
      <c r="O194" s="257">
        <v>0.35</v>
      </c>
      <c r="P194" s="271">
        <f t="shared" si="16"/>
        <v>2700</v>
      </c>
    </row>
    <row r="195" spans="2:16">
      <c r="B195" s="244" t="s">
        <v>905</v>
      </c>
      <c r="C195" s="141" t="s">
        <v>1007</v>
      </c>
      <c r="D195" s="252" t="s">
        <v>3</v>
      </c>
      <c r="E195" s="252"/>
      <c r="F195" s="125"/>
      <c r="G195" s="468" t="s">
        <v>983</v>
      </c>
      <c r="H195" s="125">
        <v>2026</v>
      </c>
      <c r="I195" s="125">
        <v>10</v>
      </c>
      <c r="J195" s="245">
        <v>50</v>
      </c>
      <c r="K195" s="277"/>
      <c r="L195" s="247">
        <v>250</v>
      </c>
      <c r="M195" s="248"/>
      <c r="N195" s="249">
        <f t="shared" si="15"/>
        <v>12500</v>
      </c>
      <c r="O195" s="257">
        <v>0.35</v>
      </c>
      <c r="P195" s="271">
        <f t="shared" si="16"/>
        <v>16875</v>
      </c>
    </row>
    <row r="196" spans="2:16">
      <c r="B196" s="244" t="s">
        <v>905</v>
      </c>
      <c r="C196" s="141" t="s">
        <v>1010</v>
      </c>
      <c r="D196" s="252" t="s">
        <v>1008</v>
      </c>
      <c r="E196" s="252" t="s">
        <v>1009</v>
      </c>
      <c r="F196" s="125" t="s">
        <v>1107</v>
      </c>
      <c r="G196" s="468" t="s">
        <v>983</v>
      </c>
      <c r="H196" s="125">
        <v>2025</v>
      </c>
      <c r="I196" s="125">
        <v>3</v>
      </c>
      <c r="J196" s="245">
        <v>1500</v>
      </c>
      <c r="K196" s="277"/>
      <c r="L196" s="247">
        <v>30</v>
      </c>
      <c r="M196" s="248"/>
      <c r="N196" s="249">
        <f t="shared" si="15"/>
        <v>45000</v>
      </c>
      <c r="O196" s="257">
        <v>0.35</v>
      </c>
      <c r="P196" s="271">
        <f t="shared" si="16"/>
        <v>60750.000000000007</v>
      </c>
    </row>
    <row r="197" spans="2:16" ht="30">
      <c r="B197" s="244" t="s">
        <v>905</v>
      </c>
      <c r="C197" s="141" t="s">
        <v>1011</v>
      </c>
      <c r="D197" s="252" t="s">
        <v>1008</v>
      </c>
      <c r="E197" s="252" t="s">
        <v>1009</v>
      </c>
      <c r="F197" s="125" t="s">
        <v>1107</v>
      </c>
      <c r="G197" s="468" t="s">
        <v>983</v>
      </c>
      <c r="H197" s="125">
        <v>2026</v>
      </c>
      <c r="I197" s="125">
        <v>3</v>
      </c>
      <c r="J197" s="245">
        <v>50</v>
      </c>
      <c r="K197" s="277"/>
      <c r="L197" s="247">
        <v>120</v>
      </c>
      <c r="M197" s="248"/>
      <c r="N197" s="249">
        <f t="shared" si="15"/>
        <v>6000</v>
      </c>
      <c r="O197" s="257">
        <v>0.35</v>
      </c>
      <c r="P197" s="271">
        <f t="shared" si="16"/>
        <v>8100.0000000000009</v>
      </c>
    </row>
    <row r="198" spans="2:16">
      <c r="B198" s="244" t="s">
        <v>905</v>
      </c>
      <c r="C198" s="141" t="s">
        <v>1012</v>
      </c>
      <c r="D198" s="252" t="s">
        <v>1013</v>
      </c>
      <c r="E198" s="252" t="s">
        <v>1014</v>
      </c>
      <c r="F198" s="125" t="s">
        <v>1107</v>
      </c>
      <c r="G198" s="468" t="s">
        <v>984</v>
      </c>
      <c r="H198" s="125">
        <v>2027</v>
      </c>
      <c r="I198" s="125">
        <v>15</v>
      </c>
      <c r="J198" s="245">
        <v>170</v>
      </c>
      <c r="K198" s="277"/>
      <c r="L198" s="247">
        <v>250</v>
      </c>
      <c r="M198" s="248"/>
      <c r="N198" s="249">
        <f t="shared" si="15"/>
        <v>42500</v>
      </c>
      <c r="O198" s="257">
        <v>0.35</v>
      </c>
      <c r="P198" s="271">
        <f t="shared" ref="P198:P203" si="17">(1+O198)*N198</f>
        <v>57375.000000000007</v>
      </c>
    </row>
    <row r="199" spans="2:16">
      <c r="B199" s="244" t="s">
        <v>905</v>
      </c>
      <c r="C199" s="141" t="s">
        <v>1012</v>
      </c>
      <c r="D199" s="252" t="s">
        <v>1015</v>
      </c>
      <c r="E199" s="252" t="s">
        <v>1014</v>
      </c>
      <c r="F199" s="125" t="s">
        <v>1107</v>
      </c>
      <c r="G199" s="468" t="s">
        <v>984</v>
      </c>
      <c r="H199" s="125">
        <v>2028</v>
      </c>
      <c r="I199" s="125">
        <v>10</v>
      </c>
      <c r="J199" s="245">
        <v>340</v>
      </c>
      <c r="K199" s="277"/>
      <c r="L199" s="247">
        <v>250</v>
      </c>
      <c r="M199" s="248"/>
      <c r="N199" s="249">
        <f t="shared" si="15"/>
        <v>85000</v>
      </c>
      <c r="O199" s="257">
        <v>0.35</v>
      </c>
      <c r="P199" s="271">
        <f t="shared" si="17"/>
        <v>114750.00000000001</v>
      </c>
    </row>
    <row r="200" spans="2:16" ht="30">
      <c r="B200" s="244" t="s">
        <v>905</v>
      </c>
      <c r="C200" s="141" t="s">
        <v>1016</v>
      </c>
      <c r="D200" s="252" t="s">
        <v>1017</v>
      </c>
      <c r="E200" s="252" t="s">
        <v>1014</v>
      </c>
      <c r="F200" s="125" t="s">
        <v>1107</v>
      </c>
      <c r="G200" s="468" t="s">
        <v>984</v>
      </c>
      <c r="H200" s="125">
        <v>2028</v>
      </c>
      <c r="I200" s="125">
        <v>10</v>
      </c>
      <c r="J200" s="245">
        <v>200</v>
      </c>
      <c r="K200" s="277"/>
      <c r="L200" s="247">
        <v>60</v>
      </c>
      <c r="M200" s="248"/>
      <c r="N200" s="249">
        <f t="shared" si="15"/>
        <v>12000</v>
      </c>
      <c r="O200" s="257">
        <v>0.35</v>
      </c>
      <c r="P200" s="271">
        <f t="shared" si="17"/>
        <v>16200.000000000002</v>
      </c>
    </row>
    <row r="201" spans="2:16">
      <c r="B201" s="244" t="s">
        <v>905</v>
      </c>
      <c r="C201" s="141" t="s">
        <v>1018</v>
      </c>
      <c r="D201" s="252" t="s">
        <v>1013</v>
      </c>
      <c r="E201" s="252" t="s">
        <v>1014</v>
      </c>
      <c r="F201" s="125" t="s">
        <v>1107</v>
      </c>
      <c r="G201" s="468" t="s">
        <v>983</v>
      </c>
      <c r="H201" s="125">
        <v>2025</v>
      </c>
      <c r="I201" s="125">
        <v>5</v>
      </c>
      <c r="J201" s="245">
        <v>2440</v>
      </c>
      <c r="K201" s="277"/>
      <c r="L201" s="247">
        <v>8</v>
      </c>
      <c r="M201" s="248"/>
      <c r="N201" s="249">
        <f t="shared" si="15"/>
        <v>19520</v>
      </c>
      <c r="O201" s="257">
        <v>0.35</v>
      </c>
      <c r="P201" s="271">
        <f t="shared" si="17"/>
        <v>26352</v>
      </c>
    </row>
    <row r="202" spans="2:16">
      <c r="B202" s="244" t="s">
        <v>905</v>
      </c>
      <c r="C202" s="141" t="s">
        <v>1018</v>
      </c>
      <c r="D202" s="252" t="s">
        <v>1019</v>
      </c>
      <c r="E202" s="252" t="s">
        <v>1014</v>
      </c>
      <c r="F202" s="125" t="s">
        <v>1107</v>
      </c>
      <c r="G202" s="468" t="s">
        <v>983</v>
      </c>
      <c r="H202" s="125">
        <v>2026</v>
      </c>
      <c r="I202" s="125">
        <v>5</v>
      </c>
      <c r="J202" s="245">
        <v>12200</v>
      </c>
      <c r="K202" s="277"/>
      <c r="L202" s="247">
        <v>8</v>
      </c>
      <c r="M202" s="248"/>
      <c r="N202" s="249">
        <f t="shared" si="15"/>
        <v>97600</v>
      </c>
      <c r="O202" s="257">
        <v>0.35</v>
      </c>
      <c r="P202" s="271">
        <f t="shared" si="17"/>
        <v>131760</v>
      </c>
    </row>
    <row r="203" spans="2:16">
      <c r="B203" s="244" t="s">
        <v>905</v>
      </c>
      <c r="C203" s="141" t="s">
        <v>1020</v>
      </c>
      <c r="D203" s="252" t="s">
        <v>1008</v>
      </c>
      <c r="E203" s="252" t="s">
        <v>1014</v>
      </c>
      <c r="F203" s="125" t="s">
        <v>1107</v>
      </c>
      <c r="G203" s="468" t="s">
        <v>983</v>
      </c>
      <c r="H203" s="125">
        <v>2026</v>
      </c>
      <c r="I203" s="125">
        <v>10</v>
      </c>
      <c r="J203" s="245"/>
      <c r="K203" s="277">
        <v>100</v>
      </c>
      <c r="L203" s="247"/>
      <c r="M203" s="248">
        <v>120</v>
      </c>
      <c r="N203" s="249">
        <f t="shared" si="15"/>
        <v>12000</v>
      </c>
      <c r="O203" s="257">
        <v>0.35</v>
      </c>
      <c r="P203" s="271">
        <f t="shared" si="17"/>
        <v>16200.000000000002</v>
      </c>
    </row>
    <row r="204" spans="2:16">
      <c r="B204" s="244" t="s">
        <v>905</v>
      </c>
      <c r="C204" s="141" t="s">
        <v>1021</v>
      </c>
      <c r="D204" s="252" t="s">
        <v>1008</v>
      </c>
      <c r="E204" s="252" t="s">
        <v>1022</v>
      </c>
      <c r="F204" s="125" t="s">
        <v>1107</v>
      </c>
      <c r="G204" s="468" t="s">
        <v>983</v>
      </c>
      <c r="H204" s="125">
        <v>2024</v>
      </c>
      <c r="I204" s="125">
        <v>20</v>
      </c>
      <c r="J204" s="245"/>
      <c r="K204" s="277">
        <v>1</v>
      </c>
      <c r="L204" s="247"/>
      <c r="M204" s="248">
        <v>16000</v>
      </c>
      <c r="N204" s="249">
        <f t="shared" si="15"/>
        <v>16000</v>
      </c>
      <c r="O204" s="257">
        <v>0.35</v>
      </c>
      <c r="P204" s="271">
        <f t="shared" si="16"/>
        <v>21600</v>
      </c>
    </row>
    <row r="205" spans="2:16">
      <c r="B205" s="244" t="s">
        <v>905</v>
      </c>
      <c r="C205" s="141" t="s">
        <v>1023</v>
      </c>
      <c r="D205" s="252" t="s">
        <v>1017</v>
      </c>
      <c r="E205" s="252" t="s">
        <v>1022</v>
      </c>
      <c r="F205" s="125" t="s">
        <v>1107</v>
      </c>
      <c r="G205" s="468" t="s">
        <v>983</v>
      </c>
      <c r="H205" s="125">
        <v>2026</v>
      </c>
      <c r="I205" s="125">
        <v>5</v>
      </c>
      <c r="J205" s="245">
        <v>20</v>
      </c>
      <c r="K205" s="277"/>
      <c r="L205" s="247">
        <v>90</v>
      </c>
      <c r="M205" s="248"/>
      <c r="N205" s="249">
        <f t="shared" si="15"/>
        <v>1800</v>
      </c>
      <c r="O205" s="257">
        <v>0.35</v>
      </c>
      <c r="P205" s="271">
        <f t="shared" si="16"/>
        <v>2430</v>
      </c>
    </row>
    <row r="206" spans="2:16">
      <c r="B206" s="244" t="s">
        <v>905</v>
      </c>
      <c r="C206" s="141" t="s">
        <v>1024</v>
      </c>
      <c r="D206" s="252" t="s">
        <v>1013</v>
      </c>
      <c r="E206" s="252" t="s">
        <v>1022</v>
      </c>
      <c r="F206" s="125" t="s">
        <v>1107</v>
      </c>
      <c r="G206" s="468" t="s">
        <v>984</v>
      </c>
      <c r="H206" s="125">
        <v>2028</v>
      </c>
      <c r="I206" s="125">
        <v>30</v>
      </c>
      <c r="J206" s="245"/>
      <c r="K206" s="277">
        <v>1</v>
      </c>
      <c r="L206" s="247"/>
      <c r="M206" s="248">
        <v>5000</v>
      </c>
      <c r="N206" s="249">
        <f t="shared" si="15"/>
        <v>5000</v>
      </c>
      <c r="O206" s="257">
        <v>0.35</v>
      </c>
      <c r="P206" s="271">
        <f t="shared" si="16"/>
        <v>6750</v>
      </c>
    </row>
    <row r="207" spans="2:16">
      <c r="B207" s="244" t="s">
        <v>905</v>
      </c>
      <c r="C207" s="141" t="s">
        <v>1025</v>
      </c>
      <c r="D207" s="252" t="s">
        <v>1008</v>
      </c>
      <c r="E207" s="252" t="s">
        <v>1022</v>
      </c>
      <c r="F207" s="125" t="s">
        <v>1107</v>
      </c>
      <c r="G207" s="468" t="s">
        <v>983</v>
      </c>
      <c r="H207" s="125">
        <v>2025</v>
      </c>
      <c r="I207" s="125">
        <v>5</v>
      </c>
      <c r="J207" s="245"/>
      <c r="K207" s="277">
        <v>1</v>
      </c>
      <c r="L207" s="247"/>
      <c r="M207" s="248">
        <v>35000</v>
      </c>
      <c r="N207" s="249">
        <f t="shared" si="15"/>
        <v>35000</v>
      </c>
      <c r="O207" s="257">
        <v>0.35</v>
      </c>
      <c r="P207" s="271">
        <f t="shared" si="16"/>
        <v>47250</v>
      </c>
    </row>
    <row r="208" spans="2:16">
      <c r="B208" s="244" t="s">
        <v>905</v>
      </c>
      <c r="C208" s="137"/>
      <c r="D208" s="252"/>
      <c r="E208" s="252"/>
      <c r="F208" s="173"/>
      <c r="G208" s="173"/>
      <c r="H208" s="173"/>
      <c r="I208" s="173"/>
      <c r="J208" s="245"/>
      <c r="K208" s="246"/>
      <c r="L208" s="247"/>
      <c r="M208" s="255"/>
      <c r="N208" s="256">
        <f t="shared" si="15"/>
        <v>0</v>
      </c>
      <c r="O208" s="257">
        <v>0.35</v>
      </c>
      <c r="P208" s="271">
        <f t="shared" si="16"/>
        <v>0</v>
      </c>
    </row>
    <row r="209" spans="2:16">
      <c r="B209" s="244" t="s">
        <v>905</v>
      </c>
      <c r="C209" s="137"/>
      <c r="D209" s="252"/>
      <c r="E209" s="252"/>
      <c r="F209" s="173"/>
      <c r="G209" s="173"/>
      <c r="H209" s="173"/>
      <c r="I209" s="173"/>
      <c r="J209" s="245"/>
      <c r="K209" s="246"/>
      <c r="L209" s="247"/>
      <c r="M209" s="255"/>
      <c r="N209" s="256">
        <f t="shared" si="15"/>
        <v>0</v>
      </c>
      <c r="O209" s="257">
        <v>0.35</v>
      </c>
      <c r="P209" s="271">
        <f t="shared" si="16"/>
        <v>0</v>
      </c>
    </row>
    <row r="210" spans="2:16">
      <c r="B210" s="244" t="s">
        <v>905</v>
      </c>
      <c r="C210" s="137"/>
      <c r="D210" s="252"/>
      <c r="E210" s="252"/>
      <c r="F210" s="173"/>
      <c r="G210" s="173"/>
      <c r="H210" s="173"/>
      <c r="I210" s="173"/>
      <c r="J210" s="245"/>
      <c r="K210" s="246"/>
      <c r="L210" s="247"/>
      <c r="M210" s="255"/>
      <c r="N210" s="256">
        <f t="shared" si="15"/>
        <v>0</v>
      </c>
      <c r="O210" s="257">
        <v>0.35</v>
      </c>
      <c r="P210" s="271">
        <f t="shared" si="16"/>
        <v>0</v>
      </c>
    </row>
    <row r="211" spans="2:16">
      <c r="B211" s="244" t="s">
        <v>905</v>
      </c>
      <c r="C211" s="137"/>
      <c r="D211" s="252"/>
      <c r="E211" s="252"/>
      <c r="F211" s="173"/>
      <c r="G211" s="173"/>
      <c r="H211" s="173"/>
      <c r="I211" s="173"/>
      <c r="J211" s="245"/>
      <c r="K211" s="246"/>
      <c r="L211" s="247"/>
      <c r="M211" s="255"/>
      <c r="N211" s="256">
        <f t="shared" si="15"/>
        <v>0</v>
      </c>
      <c r="O211" s="257">
        <v>0.35</v>
      </c>
      <c r="P211" s="271">
        <f t="shared" si="16"/>
        <v>0</v>
      </c>
    </row>
    <row r="212" spans="2:16">
      <c r="B212" s="244" t="s">
        <v>905</v>
      </c>
      <c r="C212" s="137"/>
      <c r="D212" s="252"/>
      <c r="E212" s="252"/>
      <c r="F212" s="173"/>
      <c r="G212" s="173"/>
      <c r="H212" s="173"/>
      <c r="I212" s="173"/>
      <c r="J212" s="245"/>
      <c r="K212" s="246"/>
      <c r="L212" s="247"/>
      <c r="M212" s="255"/>
      <c r="N212" s="256">
        <f t="shared" si="15"/>
        <v>0</v>
      </c>
      <c r="O212" s="257">
        <v>0.35</v>
      </c>
      <c r="P212" s="271">
        <f t="shared" si="16"/>
        <v>0</v>
      </c>
    </row>
    <row r="213" spans="2:16">
      <c r="B213" s="259"/>
      <c r="C213" s="260"/>
      <c r="D213" s="261"/>
      <c r="E213" s="261"/>
      <c r="F213" s="262"/>
      <c r="G213" s="262"/>
      <c r="H213" s="262"/>
      <c r="I213" s="262"/>
      <c r="J213" s="263"/>
      <c r="K213" s="264"/>
      <c r="L213" s="265"/>
      <c r="M213" s="266"/>
      <c r="N213" s="267">
        <f t="shared" si="15"/>
        <v>0</v>
      </c>
      <c r="O213" s="268" t="e">
        <f>SUM(#REF!)</f>
        <v>#REF!</v>
      </c>
      <c r="P213" s="269"/>
    </row>
    <row r="214" spans="2:16">
      <c r="B214" s="244" t="s">
        <v>907</v>
      </c>
      <c r="C214" s="141" t="s">
        <v>955</v>
      </c>
      <c r="D214" s="276"/>
      <c r="E214" s="129"/>
      <c r="F214" s="165"/>
      <c r="G214" s="468" t="s">
        <v>983</v>
      </c>
      <c r="H214" s="125">
        <v>2025</v>
      </c>
      <c r="I214" s="125">
        <v>25</v>
      </c>
      <c r="J214" s="245"/>
      <c r="K214" s="277">
        <v>1</v>
      </c>
      <c r="L214" s="247"/>
      <c r="M214" s="248">
        <v>95000</v>
      </c>
      <c r="N214" s="256">
        <f t="shared" si="15"/>
        <v>95000</v>
      </c>
      <c r="O214" s="257">
        <v>0.35</v>
      </c>
      <c r="P214" s="271">
        <f t="shared" ref="P214:P245" si="18">(1+O214)*N214</f>
        <v>128250.00000000001</v>
      </c>
    </row>
    <row r="215" spans="2:16">
      <c r="B215" s="244" t="s">
        <v>907</v>
      </c>
      <c r="C215" s="141" t="s">
        <v>956</v>
      </c>
      <c r="D215" s="276"/>
      <c r="E215" s="123"/>
      <c r="F215" s="165"/>
      <c r="G215" s="468" t="s">
        <v>983</v>
      </c>
      <c r="H215" s="125">
        <v>2025</v>
      </c>
      <c r="I215" s="125">
        <v>25</v>
      </c>
      <c r="J215" s="245"/>
      <c r="K215" s="277">
        <v>1</v>
      </c>
      <c r="L215" s="247"/>
      <c r="M215" s="248">
        <v>1600000</v>
      </c>
      <c r="N215" s="256">
        <f t="shared" si="15"/>
        <v>1600000</v>
      </c>
      <c r="O215" s="257">
        <v>0.35</v>
      </c>
      <c r="P215" s="271">
        <f t="shared" si="18"/>
        <v>2160000</v>
      </c>
    </row>
    <row r="216" spans="2:16">
      <c r="B216" s="244" t="s">
        <v>907</v>
      </c>
      <c r="C216" s="141" t="s">
        <v>957</v>
      </c>
      <c r="D216" s="276"/>
      <c r="E216" s="123"/>
      <c r="F216" s="165"/>
      <c r="G216" s="468" t="s">
        <v>983</v>
      </c>
      <c r="H216" s="125">
        <v>2026</v>
      </c>
      <c r="I216" s="125">
        <v>10</v>
      </c>
      <c r="J216" s="245"/>
      <c r="K216" s="277">
        <v>1</v>
      </c>
      <c r="L216" s="247"/>
      <c r="M216" s="248">
        <v>2200000</v>
      </c>
      <c r="N216" s="256">
        <f t="shared" si="15"/>
        <v>2200000</v>
      </c>
      <c r="O216" s="257">
        <v>0.35</v>
      </c>
      <c r="P216" s="271">
        <f t="shared" si="18"/>
        <v>2970000</v>
      </c>
    </row>
    <row r="217" spans="2:16">
      <c r="B217" s="244" t="s">
        <v>907</v>
      </c>
      <c r="C217" s="141" t="s">
        <v>958</v>
      </c>
      <c r="D217" s="276"/>
      <c r="E217" s="123"/>
      <c r="F217" s="165"/>
      <c r="G217" s="468" t="s">
        <v>983</v>
      </c>
      <c r="H217" s="125">
        <v>2026</v>
      </c>
      <c r="I217" s="125">
        <v>10</v>
      </c>
      <c r="J217" s="245"/>
      <c r="K217" s="277">
        <v>1</v>
      </c>
      <c r="L217" s="247"/>
      <c r="M217" s="248">
        <v>50000</v>
      </c>
      <c r="N217" s="256">
        <f t="shared" si="15"/>
        <v>50000</v>
      </c>
      <c r="O217" s="257">
        <v>0.35</v>
      </c>
      <c r="P217" s="271">
        <f t="shared" si="18"/>
        <v>67500</v>
      </c>
    </row>
    <row r="218" spans="2:16">
      <c r="B218" s="244" t="s">
        <v>907</v>
      </c>
      <c r="C218" s="141" t="s">
        <v>959</v>
      </c>
      <c r="D218" s="276"/>
      <c r="E218" s="123"/>
      <c r="F218" s="165"/>
      <c r="G218" s="468" t="s">
        <v>983</v>
      </c>
      <c r="H218" s="125">
        <v>2026</v>
      </c>
      <c r="I218" s="125">
        <v>10</v>
      </c>
      <c r="J218" s="245"/>
      <c r="K218" s="277">
        <v>1</v>
      </c>
      <c r="L218" s="247"/>
      <c r="M218" s="248">
        <v>30000</v>
      </c>
      <c r="N218" s="256">
        <f>(M218*K218)+(L218*J218)</f>
        <v>30000</v>
      </c>
      <c r="O218" s="257">
        <v>0.35</v>
      </c>
      <c r="P218" s="271">
        <f>(1+O218)*N218</f>
        <v>40500</v>
      </c>
    </row>
    <row r="219" spans="2:16">
      <c r="B219" s="244" t="s">
        <v>907</v>
      </c>
      <c r="C219" s="141" t="s">
        <v>960</v>
      </c>
      <c r="D219" s="276"/>
      <c r="E219" s="123"/>
      <c r="F219" s="165"/>
      <c r="G219" s="468" t="s">
        <v>983</v>
      </c>
      <c r="H219" s="125">
        <v>2025</v>
      </c>
      <c r="I219" s="125">
        <v>10</v>
      </c>
      <c r="J219" s="245"/>
      <c r="K219" s="277">
        <v>1</v>
      </c>
      <c r="L219" s="247"/>
      <c r="M219" s="248">
        <v>3500000</v>
      </c>
      <c r="N219" s="256">
        <f t="shared" si="15"/>
        <v>3500000</v>
      </c>
      <c r="O219" s="257">
        <v>0.35</v>
      </c>
      <c r="P219" s="271">
        <f t="shared" si="18"/>
        <v>4725000</v>
      </c>
    </row>
    <row r="220" spans="2:16">
      <c r="B220" s="244" t="s">
        <v>907</v>
      </c>
      <c r="C220" s="141" t="s">
        <v>961</v>
      </c>
      <c r="D220" s="276"/>
      <c r="E220" s="123"/>
      <c r="F220" s="165"/>
      <c r="G220" s="468" t="s">
        <v>983</v>
      </c>
      <c r="H220" s="125">
        <v>2025</v>
      </c>
      <c r="I220" s="125">
        <v>10</v>
      </c>
      <c r="J220" s="245"/>
      <c r="K220" s="277">
        <v>1</v>
      </c>
      <c r="L220" s="247"/>
      <c r="M220" s="248">
        <v>400000</v>
      </c>
      <c r="N220" s="256">
        <f t="shared" si="15"/>
        <v>400000</v>
      </c>
      <c r="O220" s="257">
        <v>0.35</v>
      </c>
      <c r="P220" s="271">
        <f t="shared" si="18"/>
        <v>540000</v>
      </c>
    </row>
    <row r="221" spans="2:16">
      <c r="B221" s="244" t="s">
        <v>907</v>
      </c>
      <c r="C221" s="141" t="s">
        <v>962</v>
      </c>
      <c r="D221" s="276"/>
      <c r="E221" s="123"/>
      <c r="F221" s="165"/>
      <c r="G221" s="468" t="s">
        <v>983</v>
      </c>
      <c r="H221" s="125">
        <v>2025</v>
      </c>
      <c r="I221" s="125">
        <v>30</v>
      </c>
      <c r="J221" s="245"/>
      <c r="K221" s="277">
        <v>1</v>
      </c>
      <c r="L221" s="247"/>
      <c r="M221" s="248">
        <v>300000</v>
      </c>
      <c r="N221" s="256">
        <f t="shared" si="15"/>
        <v>300000</v>
      </c>
      <c r="O221" s="257">
        <v>0.35</v>
      </c>
      <c r="P221" s="271">
        <f t="shared" si="18"/>
        <v>405000</v>
      </c>
    </row>
    <row r="222" spans="2:16">
      <c r="B222" s="244" t="s">
        <v>907</v>
      </c>
      <c r="C222" s="141" t="s">
        <v>963</v>
      </c>
      <c r="D222" s="276"/>
      <c r="E222" s="123"/>
      <c r="F222" s="152"/>
      <c r="G222" s="468" t="s">
        <v>984</v>
      </c>
      <c r="H222" s="125">
        <v>2027</v>
      </c>
      <c r="I222" s="125">
        <v>10</v>
      </c>
      <c r="J222" s="245"/>
      <c r="K222" s="277">
        <v>1</v>
      </c>
      <c r="L222" s="247"/>
      <c r="M222" s="248">
        <v>2000000</v>
      </c>
      <c r="N222" s="256">
        <f t="shared" si="15"/>
        <v>2000000</v>
      </c>
      <c r="O222" s="257">
        <v>0.35</v>
      </c>
      <c r="P222" s="271">
        <f t="shared" si="18"/>
        <v>2700000</v>
      </c>
    </row>
    <row r="223" spans="2:16">
      <c r="B223" s="244" t="s">
        <v>907</v>
      </c>
      <c r="C223" s="141" t="s">
        <v>1290</v>
      </c>
      <c r="D223" s="276"/>
      <c r="E223" s="123"/>
      <c r="F223" s="152"/>
      <c r="G223" s="468" t="s">
        <v>985</v>
      </c>
      <c r="H223" s="125">
        <v>2030</v>
      </c>
      <c r="I223" s="125">
        <v>10</v>
      </c>
      <c r="J223" s="245"/>
      <c r="K223" s="277">
        <v>1</v>
      </c>
      <c r="L223" s="247"/>
      <c r="M223" s="248">
        <v>120000</v>
      </c>
      <c r="N223" s="256">
        <f t="shared" si="15"/>
        <v>120000</v>
      </c>
      <c r="O223" s="257">
        <v>0.35</v>
      </c>
      <c r="P223" s="271">
        <f t="shared" si="18"/>
        <v>162000</v>
      </c>
    </row>
    <row r="224" spans="2:16">
      <c r="B224" s="244" t="s">
        <v>907</v>
      </c>
      <c r="C224" s="141" t="s">
        <v>964</v>
      </c>
      <c r="D224" s="276"/>
      <c r="E224" s="123"/>
      <c r="F224" s="165"/>
      <c r="G224" s="468" t="s">
        <v>985</v>
      </c>
      <c r="H224" s="125">
        <v>2030</v>
      </c>
      <c r="I224" s="125">
        <v>10</v>
      </c>
      <c r="J224" s="245"/>
      <c r="K224" s="277">
        <v>1</v>
      </c>
      <c r="L224" s="247"/>
      <c r="M224" s="248">
        <v>80000</v>
      </c>
      <c r="N224" s="256">
        <f t="shared" si="15"/>
        <v>80000</v>
      </c>
      <c r="O224" s="257">
        <v>0.35</v>
      </c>
      <c r="P224" s="271">
        <f t="shared" si="18"/>
        <v>108000</v>
      </c>
    </row>
    <row r="225" spans="2:16">
      <c r="B225" s="244" t="s">
        <v>907</v>
      </c>
      <c r="C225" s="141" t="s">
        <v>965</v>
      </c>
      <c r="D225" s="276"/>
      <c r="E225" s="123"/>
      <c r="F225" s="165"/>
      <c r="G225" s="468" t="s">
        <v>983</v>
      </c>
      <c r="H225" s="125">
        <v>2025</v>
      </c>
      <c r="I225" s="125">
        <v>10</v>
      </c>
      <c r="J225" s="245"/>
      <c r="K225" s="277">
        <v>1</v>
      </c>
      <c r="L225" s="247"/>
      <c r="M225" s="248">
        <v>200000</v>
      </c>
      <c r="N225" s="256">
        <f t="shared" si="15"/>
        <v>200000</v>
      </c>
      <c r="O225" s="257">
        <v>0.35</v>
      </c>
      <c r="P225" s="271">
        <f t="shared" si="18"/>
        <v>270000</v>
      </c>
    </row>
    <row r="226" spans="2:16">
      <c r="B226" s="244" t="s">
        <v>907</v>
      </c>
      <c r="C226" s="141" t="s">
        <v>966</v>
      </c>
      <c r="D226" s="276"/>
      <c r="E226" s="123"/>
      <c r="F226" s="165"/>
      <c r="G226" s="468" t="s">
        <v>983</v>
      </c>
      <c r="H226" s="125">
        <v>2026</v>
      </c>
      <c r="I226" s="125">
        <v>25</v>
      </c>
      <c r="J226" s="245"/>
      <c r="K226" s="277">
        <v>1</v>
      </c>
      <c r="L226" s="247"/>
      <c r="M226" s="248">
        <v>1200000</v>
      </c>
      <c r="N226" s="256">
        <f t="shared" si="15"/>
        <v>1200000</v>
      </c>
      <c r="O226" s="257">
        <v>0.35</v>
      </c>
      <c r="P226" s="271">
        <f t="shared" si="18"/>
        <v>1620000</v>
      </c>
    </row>
    <row r="227" spans="2:16">
      <c r="B227" s="244" t="s">
        <v>907</v>
      </c>
      <c r="C227" s="141" t="s">
        <v>967</v>
      </c>
      <c r="D227" s="276"/>
      <c r="E227" s="123"/>
      <c r="F227" s="165"/>
      <c r="G227" s="468" t="s">
        <v>983</v>
      </c>
      <c r="H227" s="125">
        <v>2025</v>
      </c>
      <c r="I227" s="125">
        <v>10</v>
      </c>
      <c r="J227" s="245"/>
      <c r="K227" s="277">
        <v>1</v>
      </c>
      <c r="L227" s="247"/>
      <c r="M227" s="248">
        <v>3000000</v>
      </c>
      <c r="N227" s="256">
        <f t="shared" si="15"/>
        <v>3000000</v>
      </c>
      <c r="O227" s="257">
        <v>0.35</v>
      </c>
      <c r="P227" s="271">
        <f t="shared" si="18"/>
        <v>4050000.0000000005</v>
      </c>
    </row>
    <row r="228" spans="2:16">
      <c r="B228" s="244" t="s">
        <v>907</v>
      </c>
      <c r="C228" s="141" t="s">
        <v>968</v>
      </c>
      <c r="D228" s="276"/>
      <c r="E228" s="123"/>
      <c r="F228" s="165"/>
      <c r="G228" s="468" t="s">
        <v>983</v>
      </c>
      <c r="H228" s="125">
        <v>2025</v>
      </c>
      <c r="I228" s="125">
        <v>10</v>
      </c>
      <c r="J228" s="245"/>
      <c r="K228" s="277">
        <v>1</v>
      </c>
      <c r="L228" s="247"/>
      <c r="M228" s="248">
        <v>600000</v>
      </c>
      <c r="N228" s="256">
        <f t="shared" si="15"/>
        <v>600000</v>
      </c>
      <c r="O228" s="257">
        <v>0.35</v>
      </c>
      <c r="P228" s="271">
        <f t="shared" si="18"/>
        <v>810000</v>
      </c>
    </row>
    <row r="229" spans="2:16">
      <c r="B229" s="244" t="s">
        <v>907</v>
      </c>
      <c r="C229" s="141" t="s">
        <v>969</v>
      </c>
      <c r="D229" s="276"/>
      <c r="E229" s="123"/>
      <c r="F229" s="165"/>
      <c r="G229" s="468" t="s">
        <v>984</v>
      </c>
      <c r="H229" s="125">
        <v>2028</v>
      </c>
      <c r="I229" s="125">
        <v>8</v>
      </c>
      <c r="J229" s="245"/>
      <c r="K229" s="277">
        <v>1</v>
      </c>
      <c r="L229" s="247"/>
      <c r="M229" s="248">
        <v>800000</v>
      </c>
      <c r="N229" s="256">
        <f t="shared" si="15"/>
        <v>800000</v>
      </c>
      <c r="O229" s="257">
        <v>0.35</v>
      </c>
      <c r="P229" s="271">
        <f t="shared" si="18"/>
        <v>1080000</v>
      </c>
    </row>
    <row r="230" spans="2:16">
      <c r="B230" s="244" t="s">
        <v>907</v>
      </c>
      <c r="C230" s="141" t="s">
        <v>970</v>
      </c>
      <c r="D230" s="276"/>
      <c r="E230" s="123"/>
      <c r="F230" s="165"/>
      <c r="G230" s="468" t="s">
        <v>985</v>
      </c>
      <c r="H230" s="125">
        <v>2032</v>
      </c>
      <c r="I230" s="125">
        <v>8</v>
      </c>
      <c r="J230" s="245"/>
      <c r="K230" s="277">
        <v>1</v>
      </c>
      <c r="L230" s="247"/>
      <c r="M230" s="248">
        <v>1700000</v>
      </c>
      <c r="N230" s="256">
        <f t="shared" si="15"/>
        <v>1700000</v>
      </c>
      <c r="O230" s="257">
        <v>0.35</v>
      </c>
      <c r="P230" s="271">
        <f t="shared" si="18"/>
        <v>2295000</v>
      </c>
    </row>
    <row r="231" spans="2:16">
      <c r="B231" s="244" t="s">
        <v>907</v>
      </c>
      <c r="C231" s="141" t="s">
        <v>971</v>
      </c>
      <c r="D231" s="276"/>
      <c r="E231" s="123"/>
      <c r="F231" s="165"/>
      <c r="G231" s="468" t="s">
        <v>983</v>
      </c>
      <c r="H231" s="125">
        <v>2026</v>
      </c>
      <c r="I231" s="125">
        <v>10</v>
      </c>
      <c r="J231" s="245"/>
      <c r="K231" s="277">
        <v>1</v>
      </c>
      <c r="L231" s="247"/>
      <c r="M231" s="248">
        <v>290000</v>
      </c>
      <c r="N231" s="256">
        <f t="shared" si="15"/>
        <v>290000</v>
      </c>
      <c r="O231" s="257">
        <v>0.35</v>
      </c>
      <c r="P231" s="271">
        <f t="shared" si="18"/>
        <v>391500</v>
      </c>
    </row>
    <row r="232" spans="2:16">
      <c r="B232" s="244" t="s">
        <v>907</v>
      </c>
      <c r="C232" s="141" t="s">
        <v>972</v>
      </c>
      <c r="D232" s="276"/>
      <c r="E232" s="123"/>
      <c r="F232" s="165"/>
      <c r="G232" s="468" t="s">
        <v>983</v>
      </c>
      <c r="H232" s="125">
        <v>2026</v>
      </c>
      <c r="I232" s="125">
        <v>10</v>
      </c>
      <c r="J232" s="245"/>
      <c r="K232" s="277">
        <v>1</v>
      </c>
      <c r="L232" s="247"/>
      <c r="M232" s="248">
        <v>1800000</v>
      </c>
      <c r="N232" s="256">
        <f t="shared" ref="N232:N236" si="19">(M232*K232)+(L232*J232)</f>
        <v>1800000</v>
      </c>
      <c r="O232" s="257">
        <v>0.35</v>
      </c>
      <c r="P232" s="271">
        <f t="shared" ref="P232:P236" si="20">(1+O232)*N232</f>
        <v>2430000</v>
      </c>
    </row>
    <row r="233" spans="2:16">
      <c r="B233" s="244" t="s">
        <v>907</v>
      </c>
      <c r="C233" s="141" t="s">
        <v>973</v>
      </c>
      <c r="D233" s="276"/>
      <c r="E233" s="123"/>
      <c r="F233" s="165"/>
      <c r="G233" s="468" t="s">
        <v>983</v>
      </c>
      <c r="H233" s="125">
        <v>2026</v>
      </c>
      <c r="I233" s="125">
        <v>10</v>
      </c>
      <c r="J233" s="245"/>
      <c r="K233" s="277">
        <v>1</v>
      </c>
      <c r="L233" s="247"/>
      <c r="M233" s="248">
        <v>790000</v>
      </c>
      <c r="N233" s="256">
        <f t="shared" si="19"/>
        <v>790000</v>
      </c>
      <c r="O233" s="257">
        <v>0.35</v>
      </c>
      <c r="P233" s="271">
        <f t="shared" si="20"/>
        <v>1066500</v>
      </c>
    </row>
    <row r="234" spans="2:16">
      <c r="B234" s="244" t="s">
        <v>907</v>
      </c>
      <c r="C234" s="141" t="s">
        <v>974</v>
      </c>
      <c r="D234" s="276"/>
      <c r="E234" s="123"/>
      <c r="F234" s="165"/>
      <c r="G234" s="468" t="s">
        <v>983</v>
      </c>
      <c r="H234" s="125">
        <v>2026</v>
      </c>
      <c r="I234" s="125">
        <v>10</v>
      </c>
      <c r="J234" s="245"/>
      <c r="K234" s="277">
        <v>1</v>
      </c>
      <c r="L234" s="247"/>
      <c r="M234" s="248">
        <v>420000</v>
      </c>
      <c r="N234" s="256">
        <f t="shared" si="19"/>
        <v>420000</v>
      </c>
      <c r="O234" s="257">
        <v>0.35</v>
      </c>
      <c r="P234" s="271">
        <f t="shared" si="20"/>
        <v>567000</v>
      </c>
    </row>
    <row r="235" spans="2:16">
      <c r="B235" s="244" t="s">
        <v>907</v>
      </c>
      <c r="C235" s="141" t="s">
        <v>975</v>
      </c>
      <c r="D235" s="276"/>
      <c r="E235" s="123"/>
      <c r="F235" s="165"/>
      <c r="G235" s="468" t="s">
        <v>983</v>
      </c>
      <c r="H235" s="125">
        <v>2026</v>
      </c>
      <c r="I235" s="125">
        <v>10</v>
      </c>
      <c r="J235" s="245"/>
      <c r="K235" s="277">
        <v>1</v>
      </c>
      <c r="L235" s="247"/>
      <c r="M235" s="248">
        <v>290000</v>
      </c>
      <c r="N235" s="256">
        <f t="shared" si="19"/>
        <v>290000</v>
      </c>
      <c r="O235" s="257">
        <v>0.35</v>
      </c>
      <c r="P235" s="271">
        <f t="shared" si="20"/>
        <v>391500</v>
      </c>
    </row>
    <row r="236" spans="2:16">
      <c r="B236" s="244" t="s">
        <v>907</v>
      </c>
      <c r="C236" s="141" t="s">
        <v>976</v>
      </c>
      <c r="D236" s="276"/>
      <c r="E236" s="123"/>
      <c r="F236" s="165"/>
      <c r="G236" s="468" t="s">
        <v>984</v>
      </c>
      <c r="H236" s="125">
        <v>2028</v>
      </c>
      <c r="I236" s="125">
        <v>25</v>
      </c>
      <c r="J236" s="245"/>
      <c r="K236" s="277">
        <v>1</v>
      </c>
      <c r="L236" s="247"/>
      <c r="M236" s="248">
        <v>280000</v>
      </c>
      <c r="N236" s="256">
        <f t="shared" si="19"/>
        <v>280000</v>
      </c>
      <c r="O236" s="257">
        <v>0.35</v>
      </c>
      <c r="P236" s="271">
        <f t="shared" si="20"/>
        <v>378000</v>
      </c>
    </row>
    <row r="237" spans="2:16">
      <c r="B237" s="244" t="s">
        <v>907</v>
      </c>
      <c r="C237" s="141" t="s">
        <v>977</v>
      </c>
      <c r="D237" s="276"/>
      <c r="E237" s="123"/>
      <c r="F237" s="165"/>
      <c r="G237" s="468" t="s">
        <v>984</v>
      </c>
      <c r="H237" s="125">
        <v>2028</v>
      </c>
      <c r="I237" s="125">
        <v>25</v>
      </c>
      <c r="J237" s="245"/>
      <c r="K237" s="277">
        <v>1</v>
      </c>
      <c r="L237" s="247"/>
      <c r="M237" s="248">
        <v>490000</v>
      </c>
      <c r="N237" s="256">
        <f t="shared" si="15"/>
        <v>490000</v>
      </c>
      <c r="O237" s="257">
        <v>0.35</v>
      </c>
      <c r="P237" s="271">
        <f t="shared" si="18"/>
        <v>661500</v>
      </c>
    </row>
    <row r="238" spans="2:16">
      <c r="B238" s="244" t="s">
        <v>907</v>
      </c>
      <c r="C238" s="141" t="s">
        <v>978</v>
      </c>
      <c r="D238" s="276"/>
      <c r="E238" s="123"/>
      <c r="F238" s="165"/>
      <c r="G238" s="468" t="s">
        <v>983</v>
      </c>
      <c r="H238" s="125">
        <v>2026</v>
      </c>
      <c r="I238" s="125">
        <v>12</v>
      </c>
      <c r="J238" s="245"/>
      <c r="K238" s="277">
        <v>1</v>
      </c>
      <c r="L238" s="247"/>
      <c r="M238" s="248">
        <v>400000</v>
      </c>
      <c r="N238" s="256">
        <f t="shared" si="15"/>
        <v>400000</v>
      </c>
      <c r="O238" s="257">
        <v>0.35</v>
      </c>
      <c r="P238" s="271">
        <f t="shared" si="18"/>
        <v>540000</v>
      </c>
    </row>
    <row r="239" spans="2:16">
      <c r="B239" s="244" t="s">
        <v>907</v>
      </c>
      <c r="C239" s="141" t="s">
        <v>979</v>
      </c>
      <c r="D239" s="276"/>
      <c r="E239" s="123"/>
      <c r="F239" s="165"/>
      <c r="G239" s="468" t="s">
        <v>983</v>
      </c>
      <c r="H239" s="125">
        <v>2026</v>
      </c>
      <c r="I239" s="125">
        <v>8</v>
      </c>
      <c r="J239" s="245"/>
      <c r="K239" s="277">
        <v>1</v>
      </c>
      <c r="L239" s="247"/>
      <c r="M239" s="248">
        <v>750000</v>
      </c>
      <c r="N239" s="256">
        <f t="shared" ref="N239:N265" si="21">(M239*K239)+(L239*J239)</f>
        <v>750000</v>
      </c>
      <c r="O239" s="257">
        <v>0.35</v>
      </c>
      <c r="P239" s="271">
        <f t="shared" si="18"/>
        <v>1012500.0000000001</v>
      </c>
    </row>
    <row r="240" spans="2:16">
      <c r="B240" s="244" t="s">
        <v>907</v>
      </c>
      <c r="C240" s="141" t="s">
        <v>980</v>
      </c>
      <c r="D240" s="276"/>
      <c r="E240" s="123"/>
      <c r="F240" s="165"/>
      <c r="G240" s="468" t="s">
        <v>984</v>
      </c>
      <c r="H240" s="125">
        <v>2028</v>
      </c>
      <c r="I240" s="125">
        <v>6</v>
      </c>
      <c r="J240" s="245"/>
      <c r="K240" s="277">
        <v>1</v>
      </c>
      <c r="L240" s="247"/>
      <c r="M240" s="248">
        <v>40000</v>
      </c>
      <c r="N240" s="256">
        <f>(M240*K240)+(L240*J240)</f>
        <v>40000</v>
      </c>
      <c r="O240" s="257">
        <v>0.35</v>
      </c>
      <c r="P240" s="271">
        <f>(1+O240)*N240</f>
        <v>54000</v>
      </c>
    </row>
    <row r="241" spans="2:16">
      <c r="B241" s="244" t="s">
        <v>907</v>
      </c>
      <c r="C241" s="141" t="s">
        <v>981</v>
      </c>
      <c r="D241" s="276"/>
      <c r="E241" s="123"/>
      <c r="F241" s="165"/>
      <c r="G241" s="468" t="s">
        <v>983</v>
      </c>
      <c r="H241" s="125">
        <v>2026</v>
      </c>
      <c r="I241" s="125">
        <v>25</v>
      </c>
      <c r="J241" s="245"/>
      <c r="K241" s="277">
        <v>1</v>
      </c>
      <c r="L241" s="247"/>
      <c r="M241" s="248">
        <v>100000</v>
      </c>
      <c r="N241" s="256">
        <f t="shared" si="21"/>
        <v>100000</v>
      </c>
      <c r="O241" s="257">
        <v>0.35</v>
      </c>
      <c r="P241" s="271">
        <f t="shared" si="18"/>
        <v>135000</v>
      </c>
    </row>
    <row r="242" spans="2:16">
      <c r="B242" s="244" t="s">
        <v>907</v>
      </c>
      <c r="C242" s="276"/>
      <c r="D242" s="276"/>
      <c r="E242" s="123"/>
      <c r="F242" s="165"/>
      <c r="G242" s="165"/>
      <c r="H242" s="165"/>
      <c r="I242" s="165"/>
      <c r="J242" s="245"/>
      <c r="K242" s="277"/>
      <c r="L242" s="247"/>
      <c r="M242" s="278"/>
      <c r="N242" s="256">
        <f t="shared" si="21"/>
        <v>0</v>
      </c>
      <c r="O242" s="257">
        <v>0.35</v>
      </c>
      <c r="P242" s="271">
        <f t="shared" si="18"/>
        <v>0</v>
      </c>
    </row>
    <row r="243" spans="2:16">
      <c r="B243" s="244" t="s">
        <v>907</v>
      </c>
      <c r="C243" s="276"/>
      <c r="D243" s="276"/>
      <c r="E243" s="123"/>
      <c r="F243" s="165"/>
      <c r="G243" s="165"/>
      <c r="H243" s="165"/>
      <c r="I243" s="165"/>
      <c r="J243" s="245"/>
      <c r="K243" s="277"/>
      <c r="L243" s="247"/>
      <c r="M243" s="278"/>
      <c r="N243" s="256">
        <f t="shared" si="21"/>
        <v>0</v>
      </c>
      <c r="O243" s="257">
        <v>0.35</v>
      </c>
      <c r="P243" s="271">
        <f t="shared" si="18"/>
        <v>0</v>
      </c>
    </row>
    <row r="244" spans="2:16">
      <c r="B244" s="244" t="s">
        <v>907</v>
      </c>
      <c r="C244" s="276"/>
      <c r="D244" s="276"/>
      <c r="E244" s="123"/>
      <c r="F244" s="165"/>
      <c r="G244" s="165"/>
      <c r="H244" s="165"/>
      <c r="I244" s="165"/>
      <c r="J244" s="245"/>
      <c r="K244" s="277"/>
      <c r="L244" s="247"/>
      <c r="M244" s="278"/>
      <c r="N244" s="256">
        <f t="shared" si="21"/>
        <v>0</v>
      </c>
      <c r="O244" s="257">
        <v>0.35</v>
      </c>
      <c r="P244" s="271">
        <f t="shared" si="18"/>
        <v>0</v>
      </c>
    </row>
    <row r="245" spans="2:16">
      <c r="B245" s="244" t="s">
        <v>907</v>
      </c>
      <c r="C245" s="276"/>
      <c r="D245" s="252"/>
      <c r="E245" s="252"/>
      <c r="F245" s="279"/>
      <c r="G245" s="279"/>
      <c r="H245" s="279"/>
      <c r="I245" s="279"/>
      <c r="J245" s="245"/>
      <c r="K245" s="277"/>
      <c r="L245" s="247"/>
      <c r="M245" s="278"/>
      <c r="N245" s="256">
        <f t="shared" si="21"/>
        <v>0</v>
      </c>
      <c r="O245" s="257">
        <v>0.35</v>
      </c>
      <c r="P245" s="271">
        <f t="shared" si="18"/>
        <v>0</v>
      </c>
    </row>
    <row r="246" spans="2:16">
      <c r="B246" s="259"/>
      <c r="C246" s="260"/>
      <c r="D246" s="261"/>
      <c r="E246" s="261"/>
      <c r="F246" s="262"/>
      <c r="G246" s="262"/>
      <c r="H246" s="262"/>
      <c r="I246" s="262"/>
      <c r="J246" s="263"/>
      <c r="K246" s="264"/>
      <c r="L246" s="265"/>
      <c r="M246" s="266"/>
      <c r="N246" s="267">
        <f t="shared" si="21"/>
        <v>0</v>
      </c>
      <c r="O246" s="268" t="e">
        <f>SUM(#REF!)</f>
        <v>#REF!</v>
      </c>
      <c r="P246" s="269"/>
    </row>
    <row r="247" spans="2:16">
      <c r="B247" s="244" t="s">
        <v>909</v>
      </c>
      <c r="C247" s="141" t="s">
        <v>910</v>
      </c>
      <c r="D247" s="252" t="s">
        <v>911</v>
      </c>
      <c r="E247" s="252"/>
      <c r="F247" s="173"/>
      <c r="G247" s="497" t="s">
        <v>984</v>
      </c>
      <c r="H247" s="173">
        <v>2029</v>
      </c>
      <c r="I247" s="173">
        <v>25</v>
      </c>
      <c r="J247" s="245"/>
      <c r="K247" s="277">
        <v>1</v>
      </c>
      <c r="L247" s="247"/>
      <c r="M247" s="248">
        <v>900000</v>
      </c>
      <c r="N247" s="256">
        <f t="shared" si="21"/>
        <v>900000</v>
      </c>
      <c r="O247" s="257">
        <v>0.35</v>
      </c>
      <c r="P247" s="271">
        <f>(1+O247)*N247</f>
        <v>1215000</v>
      </c>
    </row>
    <row r="248" spans="2:16">
      <c r="B248" s="244" t="s">
        <v>909</v>
      </c>
      <c r="C248" s="141" t="s">
        <v>912</v>
      </c>
      <c r="D248" s="252" t="s">
        <v>911</v>
      </c>
      <c r="E248" s="252"/>
      <c r="F248" s="173"/>
      <c r="G248" s="497" t="s">
        <v>984</v>
      </c>
      <c r="H248" s="173">
        <v>2029</v>
      </c>
      <c r="I248" s="173">
        <v>25</v>
      </c>
      <c r="J248" s="245"/>
      <c r="K248" s="277">
        <v>1</v>
      </c>
      <c r="L248" s="247"/>
      <c r="M248" s="248">
        <v>600000</v>
      </c>
      <c r="N248" s="256">
        <f>(M248*K248)+(L248*J248)</f>
        <v>600000</v>
      </c>
      <c r="O248" s="257">
        <v>0.35</v>
      </c>
      <c r="P248" s="271">
        <f>(1+O248)*N248</f>
        <v>810000</v>
      </c>
    </row>
    <row r="249" spans="2:16">
      <c r="B249" s="244" t="s">
        <v>909</v>
      </c>
      <c r="C249" s="141" t="s">
        <v>913</v>
      </c>
      <c r="D249" s="252" t="s">
        <v>911</v>
      </c>
      <c r="E249" s="252"/>
      <c r="F249" s="173"/>
      <c r="G249" s="497" t="s">
        <v>984</v>
      </c>
      <c r="H249" s="173">
        <v>2029</v>
      </c>
      <c r="I249" s="173">
        <v>25</v>
      </c>
      <c r="J249" s="245"/>
      <c r="K249" s="277">
        <v>1</v>
      </c>
      <c r="L249" s="247"/>
      <c r="M249" s="248">
        <v>900000</v>
      </c>
      <c r="N249" s="256">
        <f t="shared" ref="N249:N263" si="22">(M249*K249)+(L249*J249)</f>
        <v>900000</v>
      </c>
      <c r="O249" s="257">
        <v>0.35</v>
      </c>
      <c r="P249" s="271">
        <f t="shared" ref="P249:P263" si="23">(1+O249)*N249</f>
        <v>1215000</v>
      </c>
    </row>
    <row r="250" spans="2:16">
      <c r="B250" s="244" t="s">
        <v>909</v>
      </c>
      <c r="C250" s="141" t="s">
        <v>914</v>
      </c>
      <c r="D250" s="252" t="s">
        <v>911</v>
      </c>
      <c r="E250" s="252"/>
      <c r="F250" s="173"/>
      <c r="G250" s="497" t="s">
        <v>984</v>
      </c>
      <c r="H250" s="173">
        <v>2029</v>
      </c>
      <c r="I250" s="173">
        <v>25</v>
      </c>
      <c r="J250" s="245"/>
      <c r="K250" s="277">
        <v>1</v>
      </c>
      <c r="L250" s="247"/>
      <c r="M250" s="248">
        <v>900000</v>
      </c>
      <c r="N250" s="256">
        <f t="shared" si="22"/>
        <v>900000</v>
      </c>
      <c r="O250" s="257">
        <v>0.35</v>
      </c>
      <c r="P250" s="271">
        <f t="shared" si="23"/>
        <v>1215000</v>
      </c>
    </row>
    <row r="251" spans="2:16">
      <c r="B251" s="244" t="s">
        <v>909</v>
      </c>
      <c r="C251" s="141" t="s">
        <v>915</v>
      </c>
      <c r="D251" s="252"/>
      <c r="E251" s="252"/>
      <c r="F251" s="173"/>
      <c r="G251" s="497" t="s">
        <v>983</v>
      </c>
      <c r="H251" s="173">
        <v>2024</v>
      </c>
      <c r="I251" s="173">
        <v>25</v>
      </c>
      <c r="J251" s="245"/>
      <c r="K251" s="277">
        <v>1</v>
      </c>
      <c r="L251" s="247"/>
      <c r="M251" s="248">
        <v>2500</v>
      </c>
      <c r="N251" s="256">
        <f t="shared" si="22"/>
        <v>2500</v>
      </c>
      <c r="O251" s="257">
        <v>0.1</v>
      </c>
      <c r="P251" s="271">
        <f t="shared" si="23"/>
        <v>2750</v>
      </c>
    </row>
    <row r="252" spans="2:16">
      <c r="B252" s="244" t="s">
        <v>909</v>
      </c>
      <c r="C252" s="141" t="s">
        <v>917</v>
      </c>
      <c r="D252" s="252"/>
      <c r="E252" s="252"/>
      <c r="F252" s="173"/>
      <c r="G252" s="497" t="s">
        <v>983</v>
      </c>
      <c r="H252" s="173">
        <v>2024</v>
      </c>
      <c r="I252" s="173">
        <v>25</v>
      </c>
      <c r="J252" s="245"/>
      <c r="K252" s="277">
        <v>1</v>
      </c>
      <c r="L252" s="247"/>
      <c r="M252" s="248">
        <v>2500</v>
      </c>
      <c r="N252" s="256">
        <f t="shared" si="22"/>
        <v>2500</v>
      </c>
      <c r="O252" s="257">
        <v>0.1</v>
      </c>
      <c r="P252" s="271">
        <f t="shared" si="23"/>
        <v>2750</v>
      </c>
    </row>
    <row r="253" spans="2:16">
      <c r="B253" s="244" t="s">
        <v>909</v>
      </c>
      <c r="C253" s="141" t="s">
        <v>918</v>
      </c>
      <c r="D253" s="252"/>
      <c r="E253" s="252"/>
      <c r="F253" s="173"/>
      <c r="G253" s="497" t="s">
        <v>983</v>
      </c>
      <c r="H253" s="173">
        <v>2024</v>
      </c>
      <c r="I253" s="173">
        <v>25</v>
      </c>
      <c r="J253" s="245"/>
      <c r="K253" s="277">
        <v>1</v>
      </c>
      <c r="L253" s="247"/>
      <c r="M253" s="248">
        <v>2500</v>
      </c>
      <c r="N253" s="256">
        <f t="shared" si="22"/>
        <v>2500</v>
      </c>
      <c r="O253" s="257">
        <v>0.1</v>
      </c>
      <c r="P253" s="271">
        <f t="shared" si="23"/>
        <v>2750</v>
      </c>
    </row>
    <row r="254" spans="2:16">
      <c r="B254" s="244" t="s">
        <v>909</v>
      </c>
      <c r="C254" s="141" t="s">
        <v>919</v>
      </c>
      <c r="D254" s="252"/>
      <c r="E254" s="252"/>
      <c r="F254" s="173"/>
      <c r="G254" s="497" t="s">
        <v>983</v>
      </c>
      <c r="H254" s="173">
        <v>2024</v>
      </c>
      <c r="I254" s="173">
        <v>25</v>
      </c>
      <c r="J254" s="245"/>
      <c r="K254" s="277">
        <v>1</v>
      </c>
      <c r="L254" s="247"/>
      <c r="M254" s="248">
        <v>2500</v>
      </c>
      <c r="N254" s="256">
        <f t="shared" si="22"/>
        <v>2500</v>
      </c>
      <c r="O254" s="257">
        <v>0.1</v>
      </c>
      <c r="P254" s="271">
        <f t="shared" si="23"/>
        <v>2750</v>
      </c>
    </row>
    <row r="255" spans="2:16">
      <c r="B255" s="244" t="s">
        <v>909</v>
      </c>
      <c r="C255" s="175" t="s">
        <v>920</v>
      </c>
      <c r="D255" s="252" t="s">
        <v>911</v>
      </c>
      <c r="E255" s="252"/>
      <c r="F255" s="173"/>
      <c r="G255" s="497" t="s">
        <v>983</v>
      </c>
      <c r="H255" s="173">
        <v>2027</v>
      </c>
      <c r="I255" s="173">
        <v>25</v>
      </c>
      <c r="J255" s="245"/>
      <c r="K255" s="277">
        <v>1</v>
      </c>
      <c r="L255" s="247"/>
      <c r="M255" s="248">
        <v>450000</v>
      </c>
      <c r="N255" s="256">
        <f t="shared" si="22"/>
        <v>450000</v>
      </c>
      <c r="O255" s="257">
        <v>0.35</v>
      </c>
      <c r="P255" s="271">
        <f t="shared" si="23"/>
        <v>607500</v>
      </c>
    </row>
    <row r="256" spans="2:16">
      <c r="B256" s="244" t="s">
        <v>909</v>
      </c>
      <c r="C256" s="175" t="s">
        <v>921</v>
      </c>
      <c r="D256" s="252" t="s">
        <v>911</v>
      </c>
      <c r="E256" s="252"/>
      <c r="F256" s="173"/>
      <c r="G256" s="497" t="s">
        <v>983</v>
      </c>
      <c r="H256" s="173">
        <v>2027</v>
      </c>
      <c r="I256" s="173">
        <v>25</v>
      </c>
      <c r="J256" s="245"/>
      <c r="K256" s="277">
        <v>1</v>
      </c>
      <c r="L256" s="247"/>
      <c r="M256" s="248">
        <v>450000</v>
      </c>
      <c r="N256" s="256">
        <f t="shared" si="22"/>
        <v>450000</v>
      </c>
      <c r="O256" s="257">
        <v>0.35</v>
      </c>
      <c r="P256" s="271">
        <f t="shared" si="23"/>
        <v>607500</v>
      </c>
    </row>
    <row r="257" spans="2:16">
      <c r="B257" s="244" t="s">
        <v>909</v>
      </c>
      <c r="C257" s="175" t="s">
        <v>922</v>
      </c>
      <c r="D257" s="252" t="s">
        <v>911</v>
      </c>
      <c r="E257" s="252"/>
      <c r="F257" s="173"/>
      <c r="G257" s="497" t="s">
        <v>983</v>
      </c>
      <c r="H257" s="173">
        <v>2027</v>
      </c>
      <c r="I257" s="173">
        <v>25</v>
      </c>
      <c r="J257" s="245"/>
      <c r="K257" s="277">
        <v>1</v>
      </c>
      <c r="L257" s="247"/>
      <c r="M257" s="248">
        <v>450000</v>
      </c>
      <c r="N257" s="256">
        <f t="shared" si="22"/>
        <v>450000</v>
      </c>
      <c r="O257" s="257">
        <v>0.35</v>
      </c>
      <c r="P257" s="271">
        <f t="shared" si="23"/>
        <v>607500</v>
      </c>
    </row>
    <row r="258" spans="2:16">
      <c r="B258" s="244" t="s">
        <v>909</v>
      </c>
      <c r="C258" s="175" t="s">
        <v>923</v>
      </c>
      <c r="D258" s="252" t="s">
        <v>911</v>
      </c>
      <c r="E258" s="252"/>
      <c r="F258" s="173"/>
      <c r="G258" s="497" t="s">
        <v>984</v>
      </c>
      <c r="H258" s="173">
        <v>2028</v>
      </c>
      <c r="I258" s="173">
        <v>25</v>
      </c>
      <c r="J258" s="245"/>
      <c r="K258" s="277">
        <v>1</v>
      </c>
      <c r="L258" s="247"/>
      <c r="M258" s="248">
        <v>450000</v>
      </c>
      <c r="N258" s="256">
        <f t="shared" si="22"/>
        <v>450000</v>
      </c>
      <c r="O258" s="257">
        <v>0.35</v>
      </c>
      <c r="P258" s="271">
        <f t="shared" si="23"/>
        <v>607500</v>
      </c>
    </row>
    <row r="259" spans="2:16">
      <c r="B259" s="244" t="s">
        <v>909</v>
      </c>
      <c r="C259" s="175" t="s">
        <v>924</v>
      </c>
      <c r="D259" s="252" t="s">
        <v>911</v>
      </c>
      <c r="E259" s="252"/>
      <c r="F259" s="173"/>
      <c r="G259" s="497" t="s">
        <v>984</v>
      </c>
      <c r="H259" s="173">
        <v>2028</v>
      </c>
      <c r="I259" s="173">
        <v>25</v>
      </c>
      <c r="J259" s="245"/>
      <c r="K259" s="277">
        <v>1</v>
      </c>
      <c r="L259" s="247"/>
      <c r="M259" s="248">
        <v>500000</v>
      </c>
      <c r="N259" s="256">
        <f t="shared" si="22"/>
        <v>500000</v>
      </c>
      <c r="O259" s="257">
        <v>0.35</v>
      </c>
      <c r="P259" s="271">
        <f t="shared" si="23"/>
        <v>675000</v>
      </c>
    </row>
    <row r="260" spans="2:16">
      <c r="B260" s="244" t="s">
        <v>909</v>
      </c>
      <c r="C260" s="175" t="s">
        <v>925</v>
      </c>
      <c r="D260" s="252" t="s">
        <v>911</v>
      </c>
      <c r="E260" s="252"/>
      <c r="F260" s="173"/>
      <c r="G260" s="497" t="s">
        <v>984</v>
      </c>
      <c r="H260" s="173">
        <v>2029</v>
      </c>
      <c r="I260" s="173">
        <v>25</v>
      </c>
      <c r="J260" s="245"/>
      <c r="K260" s="277">
        <v>1</v>
      </c>
      <c r="L260" s="247"/>
      <c r="M260" s="248">
        <v>450000</v>
      </c>
      <c r="N260" s="256">
        <f t="shared" si="22"/>
        <v>450000</v>
      </c>
      <c r="O260" s="257">
        <v>0.35</v>
      </c>
      <c r="P260" s="271">
        <f t="shared" si="23"/>
        <v>607500</v>
      </c>
    </row>
    <row r="261" spans="2:16">
      <c r="B261" s="244" t="s">
        <v>909</v>
      </c>
      <c r="C261" s="175" t="s">
        <v>926</v>
      </c>
      <c r="D261" s="252" t="s">
        <v>911</v>
      </c>
      <c r="E261" s="252"/>
      <c r="F261" s="173"/>
      <c r="G261" s="497" t="s">
        <v>984</v>
      </c>
      <c r="H261" s="173">
        <v>2029</v>
      </c>
      <c r="I261" s="173">
        <v>25</v>
      </c>
      <c r="J261" s="245"/>
      <c r="K261" s="277">
        <v>1</v>
      </c>
      <c r="L261" s="247"/>
      <c r="M261" s="248">
        <v>450000</v>
      </c>
      <c r="N261" s="256">
        <f t="shared" si="22"/>
        <v>450000</v>
      </c>
      <c r="O261" s="257">
        <v>0.35</v>
      </c>
      <c r="P261" s="271">
        <f t="shared" si="23"/>
        <v>607500</v>
      </c>
    </row>
    <row r="262" spans="2:16">
      <c r="B262" s="244" t="s">
        <v>909</v>
      </c>
      <c r="C262" s="175" t="s">
        <v>927</v>
      </c>
      <c r="D262" s="252" t="s">
        <v>911</v>
      </c>
      <c r="E262" s="252"/>
      <c r="F262" s="173"/>
      <c r="G262" s="497" t="s">
        <v>984</v>
      </c>
      <c r="H262" s="173">
        <v>2029</v>
      </c>
      <c r="I262" s="173">
        <v>25</v>
      </c>
      <c r="J262" s="245"/>
      <c r="K262" s="277">
        <v>1</v>
      </c>
      <c r="L262" s="247"/>
      <c r="M262" s="248">
        <v>450000</v>
      </c>
      <c r="N262" s="256">
        <f t="shared" si="22"/>
        <v>450000</v>
      </c>
      <c r="O262" s="257">
        <v>0.35</v>
      </c>
      <c r="P262" s="271">
        <f t="shared" si="23"/>
        <v>607500</v>
      </c>
    </row>
    <row r="263" spans="2:16">
      <c r="B263" s="244" t="s">
        <v>909</v>
      </c>
      <c r="C263" s="175" t="s">
        <v>928</v>
      </c>
      <c r="D263" s="252" t="s">
        <v>911</v>
      </c>
      <c r="E263" s="252"/>
      <c r="F263" s="173"/>
      <c r="G263" s="497" t="s">
        <v>984</v>
      </c>
      <c r="H263" s="173">
        <v>2029</v>
      </c>
      <c r="I263" s="173">
        <v>25</v>
      </c>
      <c r="J263" s="245"/>
      <c r="K263" s="277">
        <v>1</v>
      </c>
      <c r="L263" s="247"/>
      <c r="M263" s="248">
        <v>450000</v>
      </c>
      <c r="N263" s="256">
        <f t="shared" si="22"/>
        <v>450000</v>
      </c>
      <c r="O263" s="257">
        <v>0.35</v>
      </c>
      <c r="P263" s="271">
        <f t="shared" si="23"/>
        <v>607500</v>
      </c>
    </row>
    <row r="264" spans="2:16">
      <c r="B264" s="244" t="s">
        <v>909</v>
      </c>
      <c r="C264" s="276"/>
      <c r="D264" s="252"/>
      <c r="E264" s="252"/>
      <c r="F264" s="173"/>
      <c r="G264" s="173"/>
      <c r="H264" s="173"/>
      <c r="I264" s="173"/>
      <c r="J264" s="245"/>
      <c r="K264" s="277"/>
      <c r="L264" s="247"/>
      <c r="M264" s="255"/>
      <c r="N264" s="256">
        <f t="shared" si="21"/>
        <v>0</v>
      </c>
      <c r="O264" s="257">
        <v>0.35</v>
      </c>
      <c r="P264" s="271">
        <f>(1+O264)*N264</f>
        <v>0</v>
      </c>
    </row>
    <row r="265" spans="2:16">
      <c r="B265" s="244" t="s">
        <v>909</v>
      </c>
      <c r="C265" s="280"/>
      <c r="D265" s="252"/>
      <c r="E265" s="252"/>
      <c r="F265" s="173"/>
      <c r="G265" s="173"/>
      <c r="H265" s="173"/>
      <c r="I265" s="173"/>
      <c r="J265" s="245"/>
      <c r="K265" s="277"/>
      <c r="L265" s="247"/>
      <c r="M265" s="255"/>
      <c r="N265" s="256">
        <f t="shared" si="21"/>
        <v>0</v>
      </c>
      <c r="O265" s="257">
        <v>0.35</v>
      </c>
      <c r="P265" s="271">
        <f>(1+O265)*N265</f>
        <v>0</v>
      </c>
    </row>
    <row r="266" spans="2:16">
      <c r="B266" s="259"/>
      <c r="C266" s="260"/>
      <c r="D266" s="261"/>
      <c r="E266" s="261"/>
      <c r="F266" s="262"/>
      <c r="G266" s="262"/>
      <c r="H266" s="262"/>
      <c r="I266" s="262"/>
      <c r="J266" s="263"/>
      <c r="K266" s="264"/>
      <c r="L266" s="265"/>
      <c r="M266" s="266"/>
      <c r="N266" s="267">
        <f>(M266*K266)+(L266*J266)</f>
        <v>0</v>
      </c>
      <c r="O266" s="268" t="e">
        <f>SUM(#REF!)</f>
        <v>#REF!</v>
      </c>
      <c r="P266" s="269"/>
    </row>
    <row r="267" spans="2:16">
      <c r="B267" s="244" t="s">
        <v>1269</v>
      </c>
      <c r="C267" s="21" t="s">
        <v>1253</v>
      </c>
      <c r="D267" s="136" t="s">
        <v>1278</v>
      </c>
      <c r="E267" s="252" t="s">
        <v>1130</v>
      </c>
      <c r="F267" s="138"/>
      <c r="G267" s="138" t="s">
        <v>985</v>
      </c>
      <c r="H267" s="489">
        <v>2047</v>
      </c>
      <c r="I267" s="138">
        <v>25</v>
      </c>
      <c r="J267" s="490">
        <v>196402</v>
      </c>
      <c r="K267" s="246"/>
      <c r="L267" s="247">
        <v>12.5</v>
      </c>
      <c r="M267" s="255"/>
      <c r="N267" s="256">
        <f t="shared" ref="N267:N278" si="24">(M267*K267)+(L267*J267)</f>
        <v>2455025</v>
      </c>
      <c r="O267" s="257">
        <v>0.35</v>
      </c>
      <c r="P267" s="271">
        <f t="shared" ref="P267:P278" si="25">(1+O267)*N267</f>
        <v>3314283.75</v>
      </c>
    </row>
    <row r="268" spans="2:16">
      <c r="B268" s="244" t="s">
        <v>1269</v>
      </c>
      <c r="C268" s="21" t="s">
        <v>1254</v>
      </c>
      <c r="D268" s="136" t="s">
        <v>1278</v>
      </c>
      <c r="E268" s="252" t="s">
        <v>1130</v>
      </c>
      <c r="F268" s="138"/>
      <c r="G268" s="138" t="s">
        <v>985</v>
      </c>
      <c r="H268" s="489">
        <v>2047</v>
      </c>
      <c r="I268" s="138">
        <v>25</v>
      </c>
      <c r="J268" s="490">
        <v>21355</v>
      </c>
      <c r="K268" s="246"/>
      <c r="L268" s="247">
        <v>12.5</v>
      </c>
      <c r="M268" s="255"/>
      <c r="N268" s="256">
        <f t="shared" si="24"/>
        <v>266937.5</v>
      </c>
      <c r="O268" s="257">
        <v>0.35</v>
      </c>
      <c r="P268" s="271">
        <f t="shared" si="25"/>
        <v>360365.625</v>
      </c>
    </row>
    <row r="269" spans="2:16">
      <c r="B269" s="244" t="s">
        <v>1269</v>
      </c>
      <c r="C269" s="21" t="s">
        <v>1255</v>
      </c>
      <c r="D269" s="136" t="s">
        <v>1278</v>
      </c>
      <c r="E269" s="252" t="s">
        <v>1130</v>
      </c>
      <c r="F269" s="138"/>
      <c r="G269" s="138" t="s">
        <v>985</v>
      </c>
      <c r="H269" s="489">
        <v>2047</v>
      </c>
      <c r="I269" s="138">
        <v>25</v>
      </c>
      <c r="J269" s="490">
        <v>2142</v>
      </c>
      <c r="K269" s="246"/>
      <c r="L269" s="247">
        <v>12.5</v>
      </c>
      <c r="M269" s="255"/>
      <c r="N269" s="256">
        <f t="shared" si="24"/>
        <v>26775</v>
      </c>
      <c r="O269" s="257">
        <v>0.35</v>
      </c>
      <c r="P269" s="271">
        <f t="shared" si="25"/>
        <v>36146.25</v>
      </c>
    </row>
    <row r="270" spans="2:16">
      <c r="B270" s="244" t="s">
        <v>1269</v>
      </c>
      <c r="C270" s="21" t="s">
        <v>1256</v>
      </c>
      <c r="D270" s="136" t="s">
        <v>1278</v>
      </c>
      <c r="E270" s="252" t="s">
        <v>1130</v>
      </c>
      <c r="F270" s="138"/>
      <c r="G270" s="138" t="s">
        <v>985</v>
      </c>
      <c r="H270" s="489">
        <v>2047</v>
      </c>
      <c r="I270" s="138">
        <v>25</v>
      </c>
      <c r="J270" s="490">
        <v>1248</v>
      </c>
      <c r="K270" s="246"/>
      <c r="L270" s="247">
        <v>12.5</v>
      </c>
      <c r="M270" s="255"/>
      <c r="N270" s="256">
        <f t="shared" si="24"/>
        <v>15600</v>
      </c>
      <c r="O270" s="257">
        <v>0.35</v>
      </c>
      <c r="P270" s="271">
        <f t="shared" si="25"/>
        <v>21060</v>
      </c>
    </row>
    <row r="271" spans="2:16">
      <c r="B271" s="244" t="s">
        <v>1269</v>
      </c>
      <c r="C271" s="21" t="s">
        <v>1257</v>
      </c>
      <c r="D271" s="136" t="s">
        <v>1278</v>
      </c>
      <c r="E271" s="252" t="s">
        <v>1130</v>
      </c>
      <c r="F271" s="138"/>
      <c r="G271" s="138" t="s">
        <v>985</v>
      </c>
      <c r="H271" s="489">
        <v>2047</v>
      </c>
      <c r="I271" s="138">
        <v>25</v>
      </c>
      <c r="J271" s="490">
        <v>404</v>
      </c>
      <c r="K271" s="246"/>
      <c r="L271" s="247">
        <v>12.5</v>
      </c>
      <c r="M271" s="255"/>
      <c r="N271" s="256">
        <f t="shared" si="24"/>
        <v>5050</v>
      </c>
      <c r="O271" s="257">
        <v>0.35</v>
      </c>
      <c r="P271" s="271">
        <f t="shared" si="25"/>
        <v>6817.5</v>
      </c>
    </row>
    <row r="272" spans="2:16">
      <c r="B272" s="244" t="s">
        <v>1269</v>
      </c>
      <c r="C272" s="21" t="s">
        <v>1258</v>
      </c>
      <c r="D272" s="136" t="s">
        <v>1278</v>
      </c>
      <c r="E272" s="252" t="s">
        <v>1130</v>
      </c>
      <c r="F272" s="138"/>
      <c r="G272" s="138" t="s">
        <v>985</v>
      </c>
      <c r="H272" s="489">
        <v>2047</v>
      </c>
      <c r="I272" s="138">
        <v>25</v>
      </c>
      <c r="J272" s="490">
        <v>1055</v>
      </c>
      <c r="K272" s="246"/>
      <c r="L272" s="247">
        <v>12.5</v>
      </c>
      <c r="M272" s="255"/>
      <c r="N272" s="256">
        <f t="shared" si="24"/>
        <v>13187.5</v>
      </c>
      <c r="O272" s="257">
        <v>0.35</v>
      </c>
      <c r="P272" s="271">
        <f t="shared" si="25"/>
        <v>17803.125</v>
      </c>
    </row>
    <row r="273" spans="2:16">
      <c r="B273" s="244" t="s">
        <v>1269</v>
      </c>
      <c r="C273" s="21" t="s">
        <v>1259</v>
      </c>
      <c r="D273" s="136" t="s">
        <v>1278</v>
      </c>
      <c r="E273" s="252" t="s">
        <v>1130</v>
      </c>
      <c r="F273" s="138"/>
      <c r="G273" s="138" t="s">
        <v>985</v>
      </c>
      <c r="H273" s="489">
        <v>2047</v>
      </c>
      <c r="I273" s="138">
        <v>25</v>
      </c>
      <c r="J273" s="490">
        <v>1162</v>
      </c>
      <c r="K273" s="246"/>
      <c r="L273" s="247">
        <v>12.5</v>
      </c>
      <c r="M273" s="255"/>
      <c r="N273" s="256">
        <f t="shared" si="24"/>
        <v>14525</v>
      </c>
      <c r="O273" s="257">
        <v>0.35</v>
      </c>
      <c r="P273" s="271">
        <f t="shared" si="25"/>
        <v>19608.75</v>
      </c>
    </row>
    <row r="274" spans="2:16">
      <c r="B274" s="244" t="s">
        <v>1269</v>
      </c>
      <c r="C274" s="21" t="s">
        <v>1260</v>
      </c>
      <c r="D274" s="136" t="s">
        <v>1278</v>
      </c>
      <c r="E274" s="252" t="s">
        <v>1130</v>
      </c>
      <c r="F274" s="138"/>
      <c r="G274" s="138" t="s">
        <v>985</v>
      </c>
      <c r="H274" s="489">
        <v>2047</v>
      </c>
      <c r="I274" s="138">
        <v>25</v>
      </c>
      <c r="J274" s="490">
        <v>199</v>
      </c>
      <c r="K274" s="246"/>
      <c r="L274" s="247">
        <v>12.5</v>
      </c>
      <c r="M274" s="255"/>
      <c r="N274" s="256">
        <f t="shared" si="24"/>
        <v>2487.5</v>
      </c>
      <c r="O274" s="257">
        <v>0.35</v>
      </c>
      <c r="P274" s="271">
        <f t="shared" si="25"/>
        <v>3358.125</v>
      </c>
    </row>
    <row r="275" spans="2:16">
      <c r="B275" s="244" t="s">
        <v>1269</v>
      </c>
      <c r="C275" s="21" t="s">
        <v>1261</v>
      </c>
      <c r="D275" s="136" t="s">
        <v>1278</v>
      </c>
      <c r="E275" s="252" t="s">
        <v>1130</v>
      </c>
      <c r="F275" s="138"/>
      <c r="G275" s="138" t="s">
        <v>985</v>
      </c>
      <c r="H275" s="489">
        <v>2047</v>
      </c>
      <c r="I275" s="138">
        <v>25</v>
      </c>
      <c r="J275" s="490">
        <v>300</v>
      </c>
      <c r="K275" s="246"/>
      <c r="L275" s="247">
        <v>12.5</v>
      </c>
      <c r="M275" s="255"/>
      <c r="N275" s="256">
        <f t="shared" si="24"/>
        <v>3750</v>
      </c>
      <c r="O275" s="257">
        <v>0.35</v>
      </c>
      <c r="P275" s="271">
        <f t="shared" si="25"/>
        <v>5062.5</v>
      </c>
    </row>
    <row r="276" spans="2:16">
      <c r="B276" s="244" t="s">
        <v>1269</v>
      </c>
      <c r="C276" s="21" t="s">
        <v>1262</v>
      </c>
      <c r="D276" s="136" t="s">
        <v>1278</v>
      </c>
      <c r="E276" s="252" t="s">
        <v>1130</v>
      </c>
      <c r="F276" s="138"/>
      <c r="G276" s="138" t="s">
        <v>985</v>
      </c>
      <c r="H276" s="489">
        <v>2047</v>
      </c>
      <c r="I276" s="138">
        <v>25</v>
      </c>
      <c r="J276" s="490">
        <v>1861</v>
      </c>
      <c r="K276" s="246"/>
      <c r="L276" s="247">
        <v>12.5</v>
      </c>
      <c r="M276" s="255"/>
      <c r="N276" s="256">
        <f t="shared" si="24"/>
        <v>23262.5</v>
      </c>
      <c r="O276" s="257">
        <v>0.35</v>
      </c>
      <c r="P276" s="271">
        <f t="shared" si="25"/>
        <v>31404.375000000004</v>
      </c>
    </row>
    <row r="277" spans="2:16">
      <c r="B277" s="244" t="s">
        <v>1269</v>
      </c>
      <c r="C277" s="21" t="s">
        <v>1263</v>
      </c>
      <c r="D277" s="136" t="s">
        <v>1278</v>
      </c>
      <c r="E277" s="252" t="s">
        <v>1130</v>
      </c>
      <c r="F277" s="138"/>
      <c r="G277" s="138" t="s">
        <v>985</v>
      </c>
      <c r="H277" s="489">
        <v>2047</v>
      </c>
      <c r="I277" s="138">
        <v>25</v>
      </c>
      <c r="J277" s="490">
        <v>153</v>
      </c>
      <c r="K277" s="246"/>
      <c r="L277" s="247">
        <v>12.5</v>
      </c>
      <c r="M277" s="255"/>
      <c r="N277" s="256">
        <f t="shared" si="24"/>
        <v>1912.5</v>
      </c>
      <c r="O277" s="257">
        <v>0.35</v>
      </c>
      <c r="P277" s="271">
        <f t="shared" si="25"/>
        <v>2581.875</v>
      </c>
    </row>
    <row r="278" spans="2:16">
      <c r="B278" s="244" t="s">
        <v>1269</v>
      </c>
      <c r="C278" s="21" t="s">
        <v>1264</v>
      </c>
      <c r="D278" s="136" t="s">
        <v>1278</v>
      </c>
      <c r="E278" s="252" t="s">
        <v>1130</v>
      </c>
      <c r="F278" s="138"/>
      <c r="G278" s="138" t="s">
        <v>985</v>
      </c>
      <c r="H278" s="489">
        <v>2047</v>
      </c>
      <c r="I278" s="138">
        <v>25</v>
      </c>
      <c r="J278" s="490">
        <v>205</v>
      </c>
      <c r="K278" s="246"/>
      <c r="L278" s="247">
        <v>12.5</v>
      </c>
      <c r="M278" s="255"/>
      <c r="N278" s="256">
        <f t="shared" si="24"/>
        <v>2562.5</v>
      </c>
      <c r="O278" s="257">
        <v>0.35</v>
      </c>
      <c r="P278" s="271">
        <f t="shared" si="25"/>
        <v>3459.3750000000005</v>
      </c>
    </row>
    <row r="279" spans="2:16">
      <c r="B279" s="244" t="s">
        <v>1269</v>
      </c>
      <c r="C279" s="21" t="s">
        <v>1265</v>
      </c>
      <c r="D279" s="136" t="s">
        <v>1278</v>
      </c>
      <c r="E279" s="252" t="s">
        <v>1130</v>
      </c>
      <c r="F279" s="138"/>
      <c r="G279" s="138" t="s">
        <v>985</v>
      </c>
      <c r="H279" s="489">
        <v>2047</v>
      </c>
      <c r="I279" s="138">
        <v>25</v>
      </c>
      <c r="J279" s="490">
        <v>121</v>
      </c>
      <c r="K279" s="246"/>
      <c r="L279" s="247">
        <v>12.5</v>
      </c>
      <c r="M279" s="255"/>
      <c r="N279" s="256">
        <f t="shared" ref="N279:N294" si="26">(M279*K279)+(L279*J279)</f>
        <v>1512.5</v>
      </c>
      <c r="O279" s="257">
        <v>0.35</v>
      </c>
      <c r="P279" s="271">
        <f t="shared" ref="P279:P294" si="27">(1+O279)*N279</f>
        <v>2041.8750000000002</v>
      </c>
    </row>
    <row r="280" spans="2:16">
      <c r="B280" s="244" t="s">
        <v>1269</v>
      </c>
      <c r="C280" s="21" t="s">
        <v>1266</v>
      </c>
      <c r="D280" s="136" t="s">
        <v>1278</v>
      </c>
      <c r="E280" s="252" t="s">
        <v>1130</v>
      </c>
      <c r="F280" s="138"/>
      <c r="G280" s="138" t="s">
        <v>985</v>
      </c>
      <c r="H280" s="489">
        <v>2047</v>
      </c>
      <c r="I280" s="138">
        <v>25</v>
      </c>
      <c r="J280" s="490">
        <v>193</v>
      </c>
      <c r="K280" s="246"/>
      <c r="L280" s="247">
        <v>12.5</v>
      </c>
      <c r="M280" s="255"/>
      <c r="N280" s="256">
        <f t="shared" si="26"/>
        <v>2412.5</v>
      </c>
      <c r="O280" s="257">
        <v>0.35</v>
      </c>
      <c r="P280" s="271">
        <f t="shared" si="27"/>
        <v>3256.875</v>
      </c>
    </row>
    <row r="281" spans="2:16">
      <c r="B281" s="244" t="s">
        <v>1269</v>
      </c>
      <c r="C281" s="21" t="s">
        <v>1267</v>
      </c>
      <c r="D281" s="136" t="s">
        <v>1278</v>
      </c>
      <c r="E281" s="252" t="s">
        <v>1130</v>
      </c>
      <c r="F281" s="138"/>
      <c r="G281" s="138" t="s">
        <v>985</v>
      </c>
      <c r="H281" s="489">
        <v>2047</v>
      </c>
      <c r="I281" s="138">
        <v>25</v>
      </c>
      <c r="J281" s="490">
        <v>1435</v>
      </c>
      <c r="K281" s="246"/>
      <c r="L281" s="247">
        <v>12.5</v>
      </c>
      <c r="M281" s="255"/>
      <c r="N281" s="256">
        <f t="shared" si="26"/>
        <v>17937.5</v>
      </c>
      <c r="O281" s="257">
        <v>0.35</v>
      </c>
      <c r="P281" s="271">
        <f t="shared" si="27"/>
        <v>24215.625</v>
      </c>
    </row>
    <row r="282" spans="2:16">
      <c r="B282" s="244" t="s">
        <v>1269</v>
      </c>
      <c r="C282" s="21" t="s">
        <v>1268</v>
      </c>
      <c r="D282" s="136" t="s">
        <v>1278</v>
      </c>
      <c r="E282" s="252" t="s">
        <v>1130</v>
      </c>
      <c r="F282" s="138"/>
      <c r="G282" s="138" t="s">
        <v>985</v>
      </c>
      <c r="H282" s="489">
        <v>2047</v>
      </c>
      <c r="I282" s="138">
        <v>25</v>
      </c>
      <c r="J282" s="490">
        <v>4495</v>
      </c>
      <c r="K282" s="246"/>
      <c r="L282" s="247">
        <v>12.5</v>
      </c>
      <c r="M282" s="255"/>
      <c r="N282" s="256">
        <f t="shared" si="26"/>
        <v>56187.5</v>
      </c>
      <c r="O282" s="257">
        <v>0.35</v>
      </c>
      <c r="P282" s="271">
        <f t="shared" si="27"/>
        <v>75853.125</v>
      </c>
    </row>
    <row r="283" spans="2:16">
      <c r="B283" s="244" t="s">
        <v>1269</v>
      </c>
      <c r="C283" s="21" t="s">
        <v>1270</v>
      </c>
      <c r="D283" s="488" t="s">
        <v>1277</v>
      </c>
      <c r="E283" s="252" t="s">
        <v>1130</v>
      </c>
      <c r="F283" s="138"/>
      <c r="G283" s="125" t="s">
        <v>985</v>
      </c>
      <c r="H283" s="125">
        <v>2035</v>
      </c>
      <c r="I283" s="125">
        <v>40</v>
      </c>
      <c r="J283" s="245">
        <v>300</v>
      </c>
      <c r="K283" s="277"/>
      <c r="L283" s="247">
        <v>101</v>
      </c>
      <c r="M283" s="255"/>
      <c r="N283" s="256">
        <f t="shared" si="26"/>
        <v>30300</v>
      </c>
      <c r="O283" s="257">
        <v>0.35</v>
      </c>
      <c r="P283" s="271">
        <f t="shared" si="27"/>
        <v>40905</v>
      </c>
    </row>
    <row r="284" spans="2:16">
      <c r="B284" s="244" t="s">
        <v>1269</v>
      </c>
      <c r="C284" s="21" t="s">
        <v>1271</v>
      </c>
      <c r="D284" s="488" t="s">
        <v>1277</v>
      </c>
      <c r="E284" s="252" t="s">
        <v>1130</v>
      </c>
      <c r="F284" s="138"/>
      <c r="G284" s="125" t="s">
        <v>985</v>
      </c>
      <c r="H284" s="125">
        <v>2035</v>
      </c>
      <c r="I284" s="125">
        <v>40</v>
      </c>
      <c r="J284" s="245">
        <v>400</v>
      </c>
      <c r="K284" s="277"/>
      <c r="L284" s="247">
        <v>101</v>
      </c>
      <c r="M284" s="255"/>
      <c r="N284" s="256">
        <f t="shared" si="26"/>
        <v>40400</v>
      </c>
      <c r="O284" s="257">
        <v>0.35</v>
      </c>
      <c r="P284" s="271">
        <f t="shared" si="27"/>
        <v>54540</v>
      </c>
    </row>
    <row r="285" spans="2:16">
      <c r="B285" s="244" t="s">
        <v>1269</v>
      </c>
      <c r="C285" s="21" t="s">
        <v>1272</v>
      </c>
      <c r="D285" s="488" t="s">
        <v>1277</v>
      </c>
      <c r="E285" s="252" t="s">
        <v>1130</v>
      </c>
      <c r="F285" s="138"/>
      <c r="G285" s="125" t="s">
        <v>985</v>
      </c>
      <c r="H285" s="125">
        <v>2035</v>
      </c>
      <c r="I285" s="125">
        <v>40</v>
      </c>
      <c r="J285" s="245">
        <v>5500</v>
      </c>
      <c r="K285" s="277"/>
      <c r="L285" s="247">
        <v>101</v>
      </c>
      <c r="M285" s="255"/>
      <c r="N285" s="256">
        <f t="shared" si="26"/>
        <v>555500</v>
      </c>
      <c r="O285" s="257">
        <v>0.35</v>
      </c>
      <c r="P285" s="271">
        <f t="shared" si="27"/>
        <v>749925</v>
      </c>
    </row>
    <row r="286" spans="2:16">
      <c r="B286" s="244" t="s">
        <v>1269</v>
      </c>
      <c r="C286" s="21" t="s">
        <v>1273</v>
      </c>
      <c r="D286" s="488" t="s">
        <v>1277</v>
      </c>
      <c r="E286" s="252" t="s">
        <v>1130</v>
      </c>
      <c r="F286" s="138"/>
      <c r="G286" s="125" t="s">
        <v>985</v>
      </c>
      <c r="H286" s="125">
        <v>2035</v>
      </c>
      <c r="I286" s="125">
        <v>40</v>
      </c>
      <c r="J286" s="245">
        <v>5400</v>
      </c>
      <c r="K286" s="277"/>
      <c r="L286" s="247">
        <v>101</v>
      </c>
      <c r="M286" s="255"/>
      <c r="N286" s="256">
        <f t="shared" si="26"/>
        <v>545400</v>
      </c>
      <c r="O286" s="257">
        <v>0.35</v>
      </c>
      <c r="P286" s="271">
        <f t="shared" si="27"/>
        <v>736290</v>
      </c>
    </row>
    <row r="287" spans="2:16">
      <c r="B287" s="244" t="s">
        <v>1269</v>
      </c>
      <c r="C287" s="21" t="s">
        <v>1274</v>
      </c>
      <c r="D287" s="488" t="s">
        <v>1277</v>
      </c>
      <c r="E287" s="252" t="s">
        <v>1130</v>
      </c>
      <c r="F287" s="138"/>
      <c r="G287" s="125" t="s">
        <v>985</v>
      </c>
      <c r="H287" s="125">
        <v>2035</v>
      </c>
      <c r="I287" s="125">
        <v>40</v>
      </c>
      <c r="J287" s="245">
        <v>2000</v>
      </c>
      <c r="K287" s="277"/>
      <c r="L287" s="247">
        <v>101</v>
      </c>
      <c r="M287" s="255"/>
      <c r="N287" s="256">
        <f t="shared" si="26"/>
        <v>202000</v>
      </c>
      <c r="O287" s="257">
        <v>0.35</v>
      </c>
      <c r="P287" s="271">
        <f t="shared" si="27"/>
        <v>272700</v>
      </c>
    </row>
    <row r="288" spans="2:16">
      <c r="B288" s="244" t="s">
        <v>1269</v>
      </c>
      <c r="C288" s="21" t="s">
        <v>1275</v>
      </c>
      <c r="D288" s="488" t="s">
        <v>1277</v>
      </c>
      <c r="E288" s="252" t="s">
        <v>1130</v>
      </c>
      <c r="F288" s="138"/>
      <c r="G288" s="125" t="s">
        <v>985</v>
      </c>
      <c r="H288" s="125">
        <v>2035</v>
      </c>
      <c r="I288" s="125">
        <v>40</v>
      </c>
      <c r="J288" s="245">
        <v>1210</v>
      </c>
      <c r="K288" s="277"/>
      <c r="L288" s="247">
        <v>101</v>
      </c>
      <c r="M288" s="255"/>
      <c r="N288" s="256">
        <f t="shared" si="26"/>
        <v>122210</v>
      </c>
      <c r="O288" s="257">
        <v>0.35</v>
      </c>
      <c r="P288" s="271">
        <f t="shared" si="27"/>
        <v>164983.5</v>
      </c>
    </row>
    <row r="289" spans="2:16">
      <c r="B289" s="244" t="s">
        <v>1269</v>
      </c>
      <c r="C289" s="21" t="s">
        <v>1276</v>
      </c>
      <c r="D289" s="488" t="s">
        <v>1277</v>
      </c>
      <c r="E289" s="252" t="s">
        <v>1130</v>
      </c>
      <c r="F289" s="138"/>
      <c r="G289" s="125" t="s">
        <v>985</v>
      </c>
      <c r="H289" s="125">
        <v>2035</v>
      </c>
      <c r="I289" s="125">
        <v>40</v>
      </c>
      <c r="J289" s="245">
        <v>200</v>
      </c>
      <c r="K289" s="277"/>
      <c r="L289" s="247">
        <v>101</v>
      </c>
      <c r="M289" s="255"/>
      <c r="N289" s="256">
        <f t="shared" si="26"/>
        <v>20200</v>
      </c>
      <c r="O289" s="257">
        <v>0.35</v>
      </c>
      <c r="P289" s="271">
        <f t="shared" si="27"/>
        <v>27270</v>
      </c>
    </row>
    <row r="290" spans="2:16">
      <c r="B290" s="244" t="s">
        <v>1269</v>
      </c>
      <c r="C290" s="21" t="s">
        <v>1279</v>
      </c>
      <c r="D290" s="136" t="s">
        <v>1280</v>
      </c>
      <c r="E290" s="252" t="s">
        <v>1130</v>
      </c>
      <c r="F290" s="138"/>
      <c r="G290" s="125" t="s">
        <v>984</v>
      </c>
      <c r="H290" s="125">
        <v>2030</v>
      </c>
      <c r="I290" s="125">
        <v>35</v>
      </c>
      <c r="J290" s="245">
        <v>225</v>
      </c>
      <c r="K290" s="277"/>
      <c r="L290" s="247">
        <v>85</v>
      </c>
      <c r="M290" s="255"/>
      <c r="N290" s="256">
        <f t="shared" si="26"/>
        <v>19125</v>
      </c>
      <c r="O290" s="257">
        <v>0.35</v>
      </c>
      <c r="P290" s="271">
        <f t="shared" si="27"/>
        <v>25818.75</v>
      </c>
    </row>
    <row r="291" spans="2:16">
      <c r="B291" s="244" t="s">
        <v>1269</v>
      </c>
      <c r="C291" s="21" t="s">
        <v>1279</v>
      </c>
      <c r="D291" s="136" t="s">
        <v>1280</v>
      </c>
      <c r="E291" s="252" t="s">
        <v>1130</v>
      </c>
      <c r="F291" s="138"/>
      <c r="G291" s="125" t="s">
        <v>984</v>
      </c>
      <c r="H291" s="125">
        <v>2030</v>
      </c>
      <c r="I291" s="125">
        <v>35</v>
      </c>
      <c r="J291" s="245">
        <v>71</v>
      </c>
      <c r="K291" s="277"/>
      <c r="L291" s="247">
        <v>85</v>
      </c>
      <c r="M291" s="255"/>
      <c r="N291" s="256">
        <f t="shared" si="26"/>
        <v>6035</v>
      </c>
      <c r="O291" s="257">
        <v>0.35</v>
      </c>
      <c r="P291" s="271">
        <f t="shared" si="27"/>
        <v>8147.2500000000009</v>
      </c>
    </row>
    <row r="292" spans="2:16">
      <c r="B292" s="244" t="s">
        <v>1269</v>
      </c>
      <c r="C292" s="141" t="s">
        <v>1279</v>
      </c>
      <c r="D292" s="136" t="s">
        <v>1281</v>
      </c>
      <c r="E292" s="252" t="s">
        <v>1130</v>
      </c>
      <c r="F292" s="138"/>
      <c r="G292" s="125" t="s">
        <v>985</v>
      </c>
      <c r="H292" s="125">
        <v>2035</v>
      </c>
      <c r="I292" s="125">
        <v>40</v>
      </c>
      <c r="J292" s="245">
        <v>10000</v>
      </c>
      <c r="K292" s="277"/>
      <c r="L292" s="247">
        <v>85</v>
      </c>
      <c r="M292" s="255"/>
      <c r="N292" s="256">
        <f t="shared" si="26"/>
        <v>850000</v>
      </c>
      <c r="O292" s="257">
        <v>0.35</v>
      </c>
      <c r="P292" s="271">
        <f t="shared" si="27"/>
        <v>1147500</v>
      </c>
    </row>
    <row r="293" spans="2:16">
      <c r="B293" s="244" t="s">
        <v>1269</v>
      </c>
      <c r="C293" s="21" t="s">
        <v>1291</v>
      </c>
      <c r="D293" s="136" t="s">
        <v>1282</v>
      </c>
      <c r="E293" s="252" t="s">
        <v>1130</v>
      </c>
      <c r="F293" s="138"/>
      <c r="G293" s="125" t="s">
        <v>984</v>
      </c>
      <c r="H293" s="125">
        <v>2030</v>
      </c>
      <c r="I293" s="125">
        <v>35</v>
      </c>
      <c r="J293" s="245"/>
      <c r="K293" s="277">
        <v>22</v>
      </c>
      <c r="L293" s="491"/>
      <c r="M293" s="248">
        <v>6500</v>
      </c>
      <c r="N293" s="256">
        <f t="shared" si="26"/>
        <v>143000</v>
      </c>
      <c r="O293" s="257">
        <v>0.35</v>
      </c>
      <c r="P293" s="271">
        <f t="shared" si="27"/>
        <v>193050</v>
      </c>
    </row>
    <row r="294" spans="2:16">
      <c r="B294" s="244" t="s">
        <v>1269</v>
      </c>
      <c r="C294" s="175"/>
      <c r="D294" s="136"/>
      <c r="E294" s="137"/>
      <c r="F294" s="138"/>
      <c r="G294" s="138"/>
      <c r="H294" s="138"/>
      <c r="I294" s="138"/>
      <c r="J294" s="281"/>
      <c r="K294" s="246"/>
      <c r="L294" s="282"/>
      <c r="M294" s="255"/>
      <c r="N294" s="256">
        <f t="shared" si="26"/>
        <v>0</v>
      </c>
      <c r="O294" s="257">
        <v>0.35</v>
      </c>
      <c r="P294" s="271">
        <f t="shared" si="27"/>
        <v>0</v>
      </c>
    </row>
  </sheetData>
  <mergeCells count="2">
    <mergeCell ref="J2:K2"/>
    <mergeCell ref="L2:M2"/>
  </mergeCells>
  <dataValidations count="4">
    <dataValidation type="list" allowBlank="1" showInputMessage="1" showErrorMessage="1" sqref="WVO982709:WVO983273 G65205:G65769 JC65205:JC65769 SY65205:SY65769 ACU65205:ACU65769 AMQ65205:AMQ65769 AWM65205:AWM65769 BGI65205:BGI65769 BQE65205:BQE65769 CAA65205:CAA65769 CJW65205:CJW65769 CTS65205:CTS65769 DDO65205:DDO65769 DNK65205:DNK65769 DXG65205:DXG65769 EHC65205:EHC65769 EQY65205:EQY65769 FAU65205:FAU65769 FKQ65205:FKQ65769 FUM65205:FUM65769 GEI65205:GEI65769 GOE65205:GOE65769 GYA65205:GYA65769 HHW65205:HHW65769 HRS65205:HRS65769 IBO65205:IBO65769 ILK65205:ILK65769 IVG65205:IVG65769 JFC65205:JFC65769 JOY65205:JOY65769 JYU65205:JYU65769 KIQ65205:KIQ65769 KSM65205:KSM65769 LCI65205:LCI65769 LME65205:LME65769 LWA65205:LWA65769 MFW65205:MFW65769 MPS65205:MPS65769 MZO65205:MZO65769 NJK65205:NJK65769 NTG65205:NTG65769 ODC65205:ODC65769 OMY65205:OMY65769 OWU65205:OWU65769 PGQ65205:PGQ65769 PQM65205:PQM65769 QAI65205:QAI65769 QKE65205:QKE65769 QUA65205:QUA65769 RDW65205:RDW65769 RNS65205:RNS65769 RXO65205:RXO65769 SHK65205:SHK65769 SRG65205:SRG65769 TBC65205:TBC65769 TKY65205:TKY65769 TUU65205:TUU65769 UEQ65205:UEQ65769 UOM65205:UOM65769 UYI65205:UYI65769 VIE65205:VIE65769 VSA65205:VSA65769 WBW65205:WBW65769 WLS65205:WLS65769 WVO65205:WVO65769 G130741:G131305 JC130741:JC131305 SY130741:SY131305 ACU130741:ACU131305 AMQ130741:AMQ131305 AWM130741:AWM131305 BGI130741:BGI131305 BQE130741:BQE131305 CAA130741:CAA131305 CJW130741:CJW131305 CTS130741:CTS131305 DDO130741:DDO131305 DNK130741:DNK131305 DXG130741:DXG131305 EHC130741:EHC131305 EQY130741:EQY131305 FAU130741:FAU131305 FKQ130741:FKQ131305 FUM130741:FUM131305 GEI130741:GEI131305 GOE130741:GOE131305 GYA130741:GYA131305 HHW130741:HHW131305 HRS130741:HRS131305 IBO130741:IBO131305 ILK130741:ILK131305 IVG130741:IVG131305 JFC130741:JFC131305 JOY130741:JOY131305 JYU130741:JYU131305 KIQ130741:KIQ131305 KSM130741:KSM131305 LCI130741:LCI131305 LME130741:LME131305 LWA130741:LWA131305 MFW130741:MFW131305 MPS130741:MPS131305 MZO130741:MZO131305 NJK130741:NJK131305 NTG130741:NTG131305 ODC130741:ODC131305 OMY130741:OMY131305 OWU130741:OWU131305 PGQ130741:PGQ131305 PQM130741:PQM131305 QAI130741:QAI131305 QKE130741:QKE131305 QUA130741:QUA131305 RDW130741:RDW131305 RNS130741:RNS131305 RXO130741:RXO131305 SHK130741:SHK131305 SRG130741:SRG131305 TBC130741:TBC131305 TKY130741:TKY131305 TUU130741:TUU131305 UEQ130741:UEQ131305 UOM130741:UOM131305 UYI130741:UYI131305 VIE130741:VIE131305 VSA130741:VSA131305 WBW130741:WBW131305 WLS130741:WLS131305 WVO130741:WVO131305 G196277:G196841 JC196277:JC196841 SY196277:SY196841 ACU196277:ACU196841 AMQ196277:AMQ196841 AWM196277:AWM196841 BGI196277:BGI196841 BQE196277:BQE196841 CAA196277:CAA196841 CJW196277:CJW196841 CTS196277:CTS196841 DDO196277:DDO196841 DNK196277:DNK196841 DXG196277:DXG196841 EHC196277:EHC196841 EQY196277:EQY196841 FAU196277:FAU196841 FKQ196277:FKQ196841 FUM196277:FUM196841 GEI196277:GEI196841 GOE196277:GOE196841 GYA196277:GYA196841 HHW196277:HHW196841 HRS196277:HRS196841 IBO196277:IBO196841 ILK196277:ILK196841 IVG196277:IVG196841 JFC196277:JFC196841 JOY196277:JOY196841 JYU196277:JYU196841 KIQ196277:KIQ196841 KSM196277:KSM196841 LCI196277:LCI196841 LME196277:LME196841 LWA196277:LWA196841 MFW196277:MFW196841 MPS196277:MPS196841 MZO196277:MZO196841 NJK196277:NJK196841 NTG196277:NTG196841 ODC196277:ODC196841 OMY196277:OMY196841 OWU196277:OWU196841 PGQ196277:PGQ196841 PQM196277:PQM196841 QAI196277:QAI196841 QKE196277:QKE196841 QUA196277:QUA196841 RDW196277:RDW196841 RNS196277:RNS196841 RXO196277:RXO196841 SHK196277:SHK196841 SRG196277:SRG196841 TBC196277:TBC196841 TKY196277:TKY196841 TUU196277:TUU196841 UEQ196277:UEQ196841 UOM196277:UOM196841 UYI196277:UYI196841 VIE196277:VIE196841 VSA196277:VSA196841 WBW196277:WBW196841 WLS196277:WLS196841 WVO196277:WVO196841 G261813:G262377 JC261813:JC262377 SY261813:SY262377 ACU261813:ACU262377 AMQ261813:AMQ262377 AWM261813:AWM262377 BGI261813:BGI262377 BQE261813:BQE262377 CAA261813:CAA262377 CJW261813:CJW262377 CTS261813:CTS262377 DDO261813:DDO262377 DNK261813:DNK262377 DXG261813:DXG262377 EHC261813:EHC262377 EQY261813:EQY262377 FAU261813:FAU262377 FKQ261813:FKQ262377 FUM261813:FUM262377 GEI261813:GEI262377 GOE261813:GOE262377 GYA261813:GYA262377 HHW261813:HHW262377 HRS261813:HRS262377 IBO261813:IBO262377 ILK261813:ILK262377 IVG261813:IVG262377 JFC261813:JFC262377 JOY261813:JOY262377 JYU261813:JYU262377 KIQ261813:KIQ262377 KSM261813:KSM262377 LCI261813:LCI262377 LME261813:LME262377 LWA261813:LWA262377 MFW261813:MFW262377 MPS261813:MPS262377 MZO261813:MZO262377 NJK261813:NJK262377 NTG261813:NTG262377 ODC261813:ODC262377 OMY261813:OMY262377 OWU261813:OWU262377 PGQ261813:PGQ262377 PQM261813:PQM262377 QAI261813:QAI262377 QKE261813:QKE262377 QUA261813:QUA262377 RDW261813:RDW262377 RNS261813:RNS262377 RXO261813:RXO262377 SHK261813:SHK262377 SRG261813:SRG262377 TBC261813:TBC262377 TKY261813:TKY262377 TUU261813:TUU262377 UEQ261813:UEQ262377 UOM261813:UOM262377 UYI261813:UYI262377 VIE261813:VIE262377 VSA261813:VSA262377 WBW261813:WBW262377 WLS261813:WLS262377 WVO261813:WVO262377 G327349:G327913 JC327349:JC327913 SY327349:SY327913 ACU327349:ACU327913 AMQ327349:AMQ327913 AWM327349:AWM327913 BGI327349:BGI327913 BQE327349:BQE327913 CAA327349:CAA327913 CJW327349:CJW327913 CTS327349:CTS327913 DDO327349:DDO327913 DNK327349:DNK327913 DXG327349:DXG327913 EHC327349:EHC327913 EQY327349:EQY327913 FAU327349:FAU327913 FKQ327349:FKQ327913 FUM327349:FUM327913 GEI327349:GEI327913 GOE327349:GOE327913 GYA327349:GYA327913 HHW327349:HHW327913 HRS327349:HRS327913 IBO327349:IBO327913 ILK327349:ILK327913 IVG327349:IVG327913 JFC327349:JFC327913 JOY327349:JOY327913 JYU327349:JYU327913 KIQ327349:KIQ327913 KSM327349:KSM327913 LCI327349:LCI327913 LME327349:LME327913 LWA327349:LWA327913 MFW327349:MFW327913 MPS327349:MPS327913 MZO327349:MZO327913 NJK327349:NJK327913 NTG327349:NTG327913 ODC327349:ODC327913 OMY327349:OMY327913 OWU327349:OWU327913 PGQ327349:PGQ327913 PQM327349:PQM327913 QAI327349:QAI327913 QKE327349:QKE327913 QUA327349:QUA327913 RDW327349:RDW327913 RNS327349:RNS327913 RXO327349:RXO327913 SHK327349:SHK327913 SRG327349:SRG327913 TBC327349:TBC327913 TKY327349:TKY327913 TUU327349:TUU327913 UEQ327349:UEQ327913 UOM327349:UOM327913 UYI327349:UYI327913 VIE327349:VIE327913 VSA327349:VSA327913 WBW327349:WBW327913 WLS327349:WLS327913 WVO327349:WVO327913 G392885:G393449 JC392885:JC393449 SY392885:SY393449 ACU392885:ACU393449 AMQ392885:AMQ393449 AWM392885:AWM393449 BGI392885:BGI393449 BQE392885:BQE393449 CAA392885:CAA393449 CJW392885:CJW393449 CTS392885:CTS393449 DDO392885:DDO393449 DNK392885:DNK393449 DXG392885:DXG393449 EHC392885:EHC393449 EQY392885:EQY393449 FAU392885:FAU393449 FKQ392885:FKQ393449 FUM392885:FUM393449 GEI392885:GEI393449 GOE392885:GOE393449 GYA392885:GYA393449 HHW392885:HHW393449 HRS392885:HRS393449 IBO392885:IBO393449 ILK392885:ILK393449 IVG392885:IVG393449 JFC392885:JFC393449 JOY392885:JOY393449 JYU392885:JYU393449 KIQ392885:KIQ393449 KSM392885:KSM393449 LCI392885:LCI393449 LME392885:LME393449 LWA392885:LWA393449 MFW392885:MFW393449 MPS392885:MPS393449 MZO392885:MZO393449 NJK392885:NJK393449 NTG392885:NTG393449 ODC392885:ODC393449 OMY392885:OMY393449 OWU392885:OWU393449 PGQ392885:PGQ393449 PQM392885:PQM393449 QAI392885:QAI393449 QKE392885:QKE393449 QUA392885:QUA393449 RDW392885:RDW393449 RNS392885:RNS393449 RXO392885:RXO393449 SHK392885:SHK393449 SRG392885:SRG393449 TBC392885:TBC393449 TKY392885:TKY393449 TUU392885:TUU393449 UEQ392885:UEQ393449 UOM392885:UOM393449 UYI392885:UYI393449 VIE392885:VIE393449 VSA392885:VSA393449 WBW392885:WBW393449 WLS392885:WLS393449 WVO392885:WVO393449 G458421:G458985 JC458421:JC458985 SY458421:SY458985 ACU458421:ACU458985 AMQ458421:AMQ458985 AWM458421:AWM458985 BGI458421:BGI458985 BQE458421:BQE458985 CAA458421:CAA458985 CJW458421:CJW458985 CTS458421:CTS458985 DDO458421:DDO458985 DNK458421:DNK458985 DXG458421:DXG458985 EHC458421:EHC458985 EQY458421:EQY458985 FAU458421:FAU458985 FKQ458421:FKQ458985 FUM458421:FUM458985 GEI458421:GEI458985 GOE458421:GOE458985 GYA458421:GYA458985 HHW458421:HHW458985 HRS458421:HRS458985 IBO458421:IBO458985 ILK458421:ILK458985 IVG458421:IVG458985 JFC458421:JFC458985 JOY458421:JOY458985 JYU458421:JYU458985 KIQ458421:KIQ458985 KSM458421:KSM458985 LCI458421:LCI458985 LME458421:LME458985 LWA458421:LWA458985 MFW458421:MFW458985 MPS458421:MPS458985 MZO458421:MZO458985 NJK458421:NJK458985 NTG458421:NTG458985 ODC458421:ODC458985 OMY458421:OMY458985 OWU458421:OWU458985 PGQ458421:PGQ458985 PQM458421:PQM458985 QAI458421:QAI458985 QKE458421:QKE458985 QUA458421:QUA458985 RDW458421:RDW458985 RNS458421:RNS458985 RXO458421:RXO458985 SHK458421:SHK458985 SRG458421:SRG458985 TBC458421:TBC458985 TKY458421:TKY458985 TUU458421:TUU458985 UEQ458421:UEQ458985 UOM458421:UOM458985 UYI458421:UYI458985 VIE458421:VIE458985 VSA458421:VSA458985 WBW458421:WBW458985 WLS458421:WLS458985 WVO458421:WVO458985 G523957:G524521 JC523957:JC524521 SY523957:SY524521 ACU523957:ACU524521 AMQ523957:AMQ524521 AWM523957:AWM524521 BGI523957:BGI524521 BQE523957:BQE524521 CAA523957:CAA524521 CJW523957:CJW524521 CTS523957:CTS524521 DDO523957:DDO524521 DNK523957:DNK524521 DXG523957:DXG524521 EHC523957:EHC524521 EQY523957:EQY524521 FAU523957:FAU524521 FKQ523957:FKQ524521 FUM523957:FUM524521 GEI523957:GEI524521 GOE523957:GOE524521 GYA523957:GYA524521 HHW523957:HHW524521 HRS523957:HRS524521 IBO523957:IBO524521 ILK523957:ILK524521 IVG523957:IVG524521 JFC523957:JFC524521 JOY523957:JOY524521 JYU523957:JYU524521 KIQ523957:KIQ524521 KSM523957:KSM524521 LCI523957:LCI524521 LME523957:LME524521 LWA523957:LWA524521 MFW523957:MFW524521 MPS523957:MPS524521 MZO523957:MZO524521 NJK523957:NJK524521 NTG523957:NTG524521 ODC523957:ODC524521 OMY523957:OMY524521 OWU523957:OWU524521 PGQ523957:PGQ524521 PQM523957:PQM524521 QAI523957:QAI524521 QKE523957:QKE524521 QUA523957:QUA524521 RDW523957:RDW524521 RNS523957:RNS524521 RXO523957:RXO524521 SHK523957:SHK524521 SRG523957:SRG524521 TBC523957:TBC524521 TKY523957:TKY524521 TUU523957:TUU524521 UEQ523957:UEQ524521 UOM523957:UOM524521 UYI523957:UYI524521 VIE523957:VIE524521 VSA523957:VSA524521 WBW523957:WBW524521 WLS523957:WLS524521 WVO523957:WVO524521 G589493:G590057 JC589493:JC590057 SY589493:SY590057 ACU589493:ACU590057 AMQ589493:AMQ590057 AWM589493:AWM590057 BGI589493:BGI590057 BQE589493:BQE590057 CAA589493:CAA590057 CJW589493:CJW590057 CTS589493:CTS590057 DDO589493:DDO590057 DNK589493:DNK590057 DXG589493:DXG590057 EHC589493:EHC590057 EQY589493:EQY590057 FAU589493:FAU590057 FKQ589493:FKQ590057 FUM589493:FUM590057 GEI589493:GEI590057 GOE589493:GOE590057 GYA589493:GYA590057 HHW589493:HHW590057 HRS589493:HRS590057 IBO589493:IBO590057 ILK589493:ILK590057 IVG589493:IVG590057 JFC589493:JFC590057 JOY589493:JOY590057 JYU589493:JYU590057 KIQ589493:KIQ590057 KSM589493:KSM590057 LCI589493:LCI590057 LME589493:LME590057 LWA589493:LWA590057 MFW589493:MFW590057 MPS589493:MPS590057 MZO589493:MZO590057 NJK589493:NJK590057 NTG589493:NTG590057 ODC589493:ODC590057 OMY589493:OMY590057 OWU589493:OWU590057 PGQ589493:PGQ590057 PQM589493:PQM590057 QAI589493:QAI590057 QKE589493:QKE590057 QUA589493:QUA590057 RDW589493:RDW590057 RNS589493:RNS590057 RXO589493:RXO590057 SHK589493:SHK590057 SRG589493:SRG590057 TBC589493:TBC590057 TKY589493:TKY590057 TUU589493:TUU590057 UEQ589493:UEQ590057 UOM589493:UOM590057 UYI589493:UYI590057 VIE589493:VIE590057 VSA589493:VSA590057 WBW589493:WBW590057 WLS589493:WLS590057 WVO589493:WVO590057 G655029:G655593 JC655029:JC655593 SY655029:SY655593 ACU655029:ACU655593 AMQ655029:AMQ655593 AWM655029:AWM655593 BGI655029:BGI655593 BQE655029:BQE655593 CAA655029:CAA655593 CJW655029:CJW655593 CTS655029:CTS655593 DDO655029:DDO655593 DNK655029:DNK655593 DXG655029:DXG655593 EHC655029:EHC655593 EQY655029:EQY655593 FAU655029:FAU655593 FKQ655029:FKQ655593 FUM655029:FUM655593 GEI655029:GEI655593 GOE655029:GOE655593 GYA655029:GYA655593 HHW655029:HHW655593 HRS655029:HRS655593 IBO655029:IBO655593 ILK655029:ILK655593 IVG655029:IVG655593 JFC655029:JFC655593 JOY655029:JOY655593 JYU655029:JYU655593 KIQ655029:KIQ655593 KSM655029:KSM655593 LCI655029:LCI655593 LME655029:LME655593 LWA655029:LWA655593 MFW655029:MFW655593 MPS655029:MPS655593 MZO655029:MZO655593 NJK655029:NJK655593 NTG655029:NTG655593 ODC655029:ODC655593 OMY655029:OMY655593 OWU655029:OWU655593 PGQ655029:PGQ655593 PQM655029:PQM655593 QAI655029:QAI655593 QKE655029:QKE655593 QUA655029:QUA655593 RDW655029:RDW655593 RNS655029:RNS655593 RXO655029:RXO655593 SHK655029:SHK655593 SRG655029:SRG655593 TBC655029:TBC655593 TKY655029:TKY655593 TUU655029:TUU655593 UEQ655029:UEQ655593 UOM655029:UOM655593 UYI655029:UYI655593 VIE655029:VIE655593 VSA655029:VSA655593 WBW655029:WBW655593 WLS655029:WLS655593 WVO655029:WVO655593 G720565:G721129 JC720565:JC721129 SY720565:SY721129 ACU720565:ACU721129 AMQ720565:AMQ721129 AWM720565:AWM721129 BGI720565:BGI721129 BQE720565:BQE721129 CAA720565:CAA721129 CJW720565:CJW721129 CTS720565:CTS721129 DDO720565:DDO721129 DNK720565:DNK721129 DXG720565:DXG721129 EHC720565:EHC721129 EQY720565:EQY721129 FAU720565:FAU721129 FKQ720565:FKQ721129 FUM720565:FUM721129 GEI720565:GEI721129 GOE720565:GOE721129 GYA720565:GYA721129 HHW720565:HHW721129 HRS720565:HRS721129 IBO720565:IBO721129 ILK720565:ILK721129 IVG720565:IVG721129 JFC720565:JFC721129 JOY720565:JOY721129 JYU720565:JYU721129 KIQ720565:KIQ721129 KSM720565:KSM721129 LCI720565:LCI721129 LME720565:LME721129 LWA720565:LWA721129 MFW720565:MFW721129 MPS720565:MPS721129 MZO720565:MZO721129 NJK720565:NJK721129 NTG720565:NTG721129 ODC720565:ODC721129 OMY720565:OMY721129 OWU720565:OWU721129 PGQ720565:PGQ721129 PQM720565:PQM721129 QAI720565:QAI721129 QKE720565:QKE721129 QUA720565:QUA721129 RDW720565:RDW721129 RNS720565:RNS721129 RXO720565:RXO721129 SHK720565:SHK721129 SRG720565:SRG721129 TBC720565:TBC721129 TKY720565:TKY721129 TUU720565:TUU721129 UEQ720565:UEQ721129 UOM720565:UOM721129 UYI720565:UYI721129 VIE720565:VIE721129 VSA720565:VSA721129 WBW720565:WBW721129 WLS720565:WLS721129 WVO720565:WVO721129 G786101:G786665 JC786101:JC786665 SY786101:SY786665 ACU786101:ACU786665 AMQ786101:AMQ786665 AWM786101:AWM786665 BGI786101:BGI786665 BQE786101:BQE786665 CAA786101:CAA786665 CJW786101:CJW786665 CTS786101:CTS786665 DDO786101:DDO786665 DNK786101:DNK786665 DXG786101:DXG786665 EHC786101:EHC786665 EQY786101:EQY786665 FAU786101:FAU786665 FKQ786101:FKQ786665 FUM786101:FUM786665 GEI786101:GEI786665 GOE786101:GOE786665 GYA786101:GYA786665 HHW786101:HHW786665 HRS786101:HRS786665 IBO786101:IBO786665 ILK786101:ILK786665 IVG786101:IVG786665 JFC786101:JFC786665 JOY786101:JOY786665 JYU786101:JYU786665 KIQ786101:KIQ786665 KSM786101:KSM786665 LCI786101:LCI786665 LME786101:LME786665 LWA786101:LWA786665 MFW786101:MFW786665 MPS786101:MPS786665 MZO786101:MZO786665 NJK786101:NJK786665 NTG786101:NTG786665 ODC786101:ODC786665 OMY786101:OMY786665 OWU786101:OWU786665 PGQ786101:PGQ786665 PQM786101:PQM786665 QAI786101:QAI786665 QKE786101:QKE786665 QUA786101:QUA786665 RDW786101:RDW786665 RNS786101:RNS786665 RXO786101:RXO786665 SHK786101:SHK786665 SRG786101:SRG786665 TBC786101:TBC786665 TKY786101:TKY786665 TUU786101:TUU786665 UEQ786101:UEQ786665 UOM786101:UOM786665 UYI786101:UYI786665 VIE786101:VIE786665 VSA786101:VSA786665 WBW786101:WBW786665 WLS786101:WLS786665 WVO786101:WVO786665 G851637:G852201 JC851637:JC852201 SY851637:SY852201 ACU851637:ACU852201 AMQ851637:AMQ852201 AWM851637:AWM852201 BGI851637:BGI852201 BQE851637:BQE852201 CAA851637:CAA852201 CJW851637:CJW852201 CTS851637:CTS852201 DDO851637:DDO852201 DNK851637:DNK852201 DXG851637:DXG852201 EHC851637:EHC852201 EQY851637:EQY852201 FAU851637:FAU852201 FKQ851637:FKQ852201 FUM851637:FUM852201 GEI851637:GEI852201 GOE851637:GOE852201 GYA851637:GYA852201 HHW851637:HHW852201 HRS851637:HRS852201 IBO851637:IBO852201 ILK851637:ILK852201 IVG851637:IVG852201 JFC851637:JFC852201 JOY851637:JOY852201 JYU851637:JYU852201 KIQ851637:KIQ852201 KSM851637:KSM852201 LCI851637:LCI852201 LME851637:LME852201 LWA851637:LWA852201 MFW851637:MFW852201 MPS851637:MPS852201 MZO851637:MZO852201 NJK851637:NJK852201 NTG851637:NTG852201 ODC851637:ODC852201 OMY851637:OMY852201 OWU851637:OWU852201 PGQ851637:PGQ852201 PQM851637:PQM852201 QAI851637:QAI852201 QKE851637:QKE852201 QUA851637:QUA852201 RDW851637:RDW852201 RNS851637:RNS852201 RXO851637:RXO852201 SHK851637:SHK852201 SRG851637:SRG852201 TBC851637:TBC852201 TKY851637:TKY852201 TUU851637:TUU852201 UEQ851637:UEQ852201 UOM851637:UOM852201 UYI851637:UYI852201 VIE851637:VIE852201 VSA851637:VSA852201 WBW851637:WBW852201 WLS851637:WLS852201 WVO851637:WVO852201 G917173:G917737 JC917173:JC917737 SY917173:SY917737 ACU917173:ACU917737 AMQ917173:AMQ917737 AWM917173:AWM917737 BGI917173:BGI917737 BQE917173:BQE917737 CAA917173:CAA917737 CJW917173:CJW917737 CTS917173:CTS917737 DDO917173:DDO917737 DNK917173:DNK917737 DXG917173:DXG917737 EHC917173:EHC917737 EQY917173:EQY917737 FAU917173:FAU917737 FKQ917173:FKQ917737 FUM917173:FUM917737 GEI917173:GEI917737 GOE917173:GOE917737 GYA917173:GYA917737 HHW917173:HHW917737 HRS917173:HRS917737 IBO917173:IBO917737 ILK917173:ILK917737 IVG917173:IVG917737 JFC917173:JFC917737 JOY917173:JOY917737 JYU917173:JYU917737 KIQ917173:KIQ917737 KSM917173:KSM917737 LCI917173:LCI917737 LME917173:LME917737 LWA917173:LWA917737 MFW917173:MFW917737 MPS917173:MPS917737 MZO917173:MZO917737 NJK917173:NJK917737 NTG917173:NTG917737 ODC917173:ODC917737 OMY917173:OMY917737 OWU917173:OWU917737 PGQ917173:PGQ917737 PQM917173:PQM917737 QAI917173:QAI917737 QKE917173:QKE917737 QUA917173:QUA917737 RDW917173:RDW917737 RNS917173:RNS917737 RXO917173:RXO917737 SHK917173:SHK917737 SRG917173:SRG917737 TBC917173:TBC917737 TKY917173:TKY917737 TUU917173:TUU917737 UEQ917173:UEQ917737 UOM917173:UOM917737 UYI917173:UYI917737 VIE917173:VIE917737 VSA917173:VSA917737 WBW917173:WBW917737 WLS917173:WLS917737 WVO917173:WVO917737 G982709:G983273 JC982709:JC983273 SY982709:SY983273 ACU982709:ACU983273 AMQ982709:AMQ983273 AWM982709:AWM983273 BGI982709:BGI983273 BQE982709:BQE983273 CAA982709:CAA983273 CJW982709:CJW983273 CTS982709:CTS983273 DDO982709:DDO983273 DNK982709:DNK983273 DXG982709:DXG983273 EHC982709:EHC983273 EQY982709:EQY983273 FAU982709:FAU983273 FKQ982709:FKQ983273 FUM982709:FUM983273 GEI982709:GEI983273 GOE982709:GOE983273 GYA982709:GYA983273 HHW982709:HHW983273 HRS982709:HRS983273 IBO982709:IBO983273 ILK982709:ILK983273 IVG982709:IVG983273 JFC982709:JFC983273 JOY982709:JOY983273 JYU982709:JYU983273 KIQ982709:KIQ983273 KSM982709:KSM983273 LCI982709:LCI983273 LME982709:LME983273 LWA982709:LWA983273 MFW982709:MFW983273 MPS982709:MPS983273 MZO982709:MZO983273 NJK982709:NJK983273 NTG982709:NTG983273 ODC982709:ODC983273 OMY982709:OMY983273 OWU982709:OWU983273 PGQ982709:PGQ983273 PQM982709:PQM983273 QAI982709:QAI983273 QKE982709:QKE983273 QUA982709:QUA983273 RDW982709:RDW983273 RNS982709:RNS983273 RXO982709:RXO983273 SHK982709:SHK983273 SRG982709:SRG983273 TBC982709:TBC983273 TKY982709:TKY983273 TUU982709:TUU983273 UEQ982709:UEQ983273 UOM982709:UOM983273 UYI982709:UYI983273 VIE982709:VIE983273 VSA982709:VSA983273 WBW982709:WBW983273 WLS982709:WLS983273 SY4:SY294 G103:G107 G208:G213 G242:G246 G264:G266 ACU4:ACU294 AMQ4:AMQ294 AWM4:AWM294 BGI4:BGI294 BQE4:BQE294 CAA4:CAA294 CJW4:CJW294 CTS4:CTS294 DDO4:DDO294 DNK4:DNK294 DXG4:DXG294 EHC4:EHC294 EQY4:EQY294 FAU4:FAU294 FKQ4:FKQ294 FUM4:FUM294 GEI4:GEI294 GOE4:GOE294 GYA4:GYA294 HHW4:HHW294 HRS4:HRS294 IBO4:IBO294 ILK4:ILK294 IVG4:IVG294 JFC4:JFC294 JOY4:JOY294 JYU4:JYU294 KIQ4:KIQ294 KSM4:KSM294 LCI4:LCI294 LME4:LME294 LWA4:LWA294 MFW4:MFW294 MPS4:MPS294 MZO4:MZO294 NJK4:NJK294 NTG4:NTG294 ODC4:ODC294 OMY4:OMY294 OWU4:OWU294 PGQ4:PGQ294 PQM4:PQM294 QAI4:QAI294 QKE4:QKE294 QUA4:QUA294 RDW4:RDW294 RNS4:RNS294 RXO4:RXO294 SHK4:SHK294 SRG4:SRG294 TBC4:TBC294 TKY4:TKY294 TUU4:TUU294 UEQ4:UEQ294 UOM4:UOM294 UYI4:UYI294 VIE4:VIE294 VSA4:VSA294 WBW4:WBW294 WLS4:WLS294 WVO4:WVO294 JC4:JC294 G177:G182" xr:uid="{735BD9FE-17B1-A444-ACBD-801D1EC635AB}">
      <formula1>"Excellent, Good, Poor"</formula1>
    </dataValidation>
    <dataValidation type="list" allowBlank="1" showInputMessage="1" showErrorMessage="1" sqref="WVP982709:WVP983273 H65205:H65769 JD65205:JD65769 SZ65205:SZ65769 ACV65205:ACV65769 AMR65205:AMR65769 AWN65205:AWN65769 BGJ65205:BGJ65769 BQF65205:BQF65769 CAB65205:CAB65769 CJX65205:CJX65769 CTT65205:CTT65769 DDP65205:DDP65769 DNL65205:DNL65769 DXH65205:DXH65769 EHD65205:EHD65769 EQZ65205:EQZ65769 FAV65205:FAV65769 FKR65205:FKR65769 FUN65205:FUN65769 GEJ65205:GEJ65769 GOF65205:GOF65769 GYB65205:GYB65769 HHX65205:HHX65769 HRT65205:HRT65769 IBP65205:IBP65769 ILL65205:ILL65769 IVH65205:IVH65769 JFD65205:JFD65769 JOZ65205:JOZ65769 JYV65205:JYV65769 KIR65205:KIR65769 KSN65205:KSN65769 LCJ65205:LCJ65769 LMF65205:LMF65769 LWB65205:LWB65769 MFX65205:MFX65769 MPT65205:MPT65769 MZP65205:MZP65769 NJL65205:NJL65769 NTH65205:NTH65769 ODD65205:ODD65769 OMZ65205:OMZ65769 OWV65205:OWV65769 PGR65205:PGR65769 PQN65205:PQN65769 QAJ65205:QAJ65769 QKF65205:QKF65769 QUB65205:QUB65769 RDX65205:RDX65769 RNT65205:RNT65769 RXP65205:RXP65769 SHL65205:SHL65769 SRH65205:SRH65769 TBD65205:TBD65769 TKZ65205:TKZ65769 TUV65205:TUV65769 UER65205:UER65769 UON65205:UON65769 UYJ65205:UYJ65769 VIF65205:VIF65769 VSB65205:VSB65769 WBX65205:WBX65769 WLT65205:WLT65769 WVP65205:WVP65769 H130741:H131305 JD130741:JD131305 SZ130741:SZ131305 ACV130741:ACV131305 AMR130741:AMR131305 AWN130741:AWN131305 BGJ130741:BGJ131305 BQF130741:BQF131305 CAB130741:CAB131305 CJX130741:CJX131305 CTT130741:CTT131305 DDP130741:DDP131305 DNL130741:DNL131305 DXH130741:DXH131305 EHD130741:EHD131305 EQZ130741:EQZ131305 FAV130741:FAV131305 FKR130741:FKR131305 FUN130741:FUN131305 GEJ130741:GEJ131305 GOF130741:GOF131305 GYB130741:GYB131305 HHX130741:HHX131305 HRT130741:HRT131305 IBP130741:IBP131305 ILL130741:ILL131305 IVH130741:IVH131305 JFD130741:JFD131305 JOZ130741:JOZ131305 JYV130741:JYV131305 KIR130741:KIR131305 KSN130741:KSN131305 LCJ130741:LCJ131305 LMF130741:LMF131305 LWB130741:LWB131305 MFX130741:MFX131305 MPT130741:MPT131305 MZP130741:MZP131305 NJL130741:NJL131305 NTH130741:NTH131305 ODD130741:ODD131305 OMZ130741:OMZ131305 OWV130741:OWV131305 PGR130741:PGR131305 PQN130741:PQN131305 QAJ130741:QAJ131305 QKF130741:QKF131305 QUB130741:QUB131305 RDX130741:RDX131305 RNT130741:RNT131305 RXP130741:RXP131305 SHL130741:SHL131305 SRH130741:SRH131305 TBD130741:TBD131305 TKZ130741:TKZ131305 TUV130741:TUV131305 UER130741:UER131305 UON130741:UON131305 UYJ130741:UYJ131305 VIF130741:VIF131305 VSB130741:VSB131305 WBX130741:WBX131305 WLT130741:WLT131305 WVP130741:WVP131305 H196277:H196841 JD196277:JD196841 SZ196277:SZ196841 ACV196277:ACV196841 AMR196277:AMR196841 AWN196277:AWN196841 BGJ196277:BGJ196841 BQF196277:BQF196841 CAB196277:CAB196841 CJX196277:CJX196841 CTT196277:CTT196841 DDP196277:DDP196841 DNL196277:DNL196841 DXH196277:DXH196841 EHD196277:EHD196841 EQZ196277:EQZ196841 FAV196277:FAV196841 FKR196277:FKR196841 FUN196277:FUN196841 GEJ196277:GEJ196841 GOF196277:GOF196841 GYB196277:GYB196841 HHX196277:HHX196841 HRT196277:HRT196841 IBP196277:IBP196841 ILL196277:ILL196841 IVH196277:IVH196841 JFD196277:JFD196841 JOZ196277:JOZ196841 JYV196277:JYV196841 KIR196277:KIR196841 KSN196277:KSN196841 LCJ196277:LCJ196841 LMF196277:LMF196841 LWB196277:LWB196841 MFX196277:MFX196841 MPT196277:MPT196841 MZP196277:MZP196841 NJL196277:NJL196841 NTH196277:NTH196841 ODD196277:ODD196841 OMZ196277:OMZ196841 OWV196277:OWV196841 PGR196277:PGR196841 PQN196277:PQN196841 QAJ196277:QAJ196841 QKF196277:QKF196841 QUB196277:QUB196841 RDX196277:RDX196841 RNT196277:RNT196841 RXP196277:RXP196841 SHL196277:SHL196841 SRH196277:SRH196841 TBD196277:TBD196841 TKZ196277:TKZ196841 TUV196277:TUV196841 UER196277:UER196841 UON196277:UON196841 UYJ196277:UYJ196841 VIF196277:VIF196841 VSB196277:VSB196841 WBX196277:WBX196841 WLT196277:WLT196841 WVP196277:WVP196841 H261813:H262377 JD261813:JD262377 SZ261813:SZ262377 ACV261813:ACV262377 AMR261813:AMR262377 AWN261813:AWN262377 BGJ261813:BGJ262377 BQF261813:BQF262377 CAB261813:CAB262377 CJX261813:CJX262377 CTT261813:CTT262377 DDP261813:DDP262377 DNL261813:DNL262377 DXH261813:DXH262377 EHD261813:EHD262377 EQZ261813:EQZ262377 FAV261813:FAV262377 FKR261813:FKR262377 FUN261813:FUN262377 GEJ261813:GEJ262377 GOF261813:GOF262377 GYB261813:GYB262377 HHX261813:HHX262377 HRT261813:HRT262377 IBP261813:IBP262377 ILL261813:ILL262377 IVH261813:IVH262377 JFD261813:JFD262377 JOZ261813:JOZ262377 JYV261813:JYV262377 KIR261813:KIR262377 KSN261813:KSN262377 LCJ261813:LCJ262377 LMF261813:LMF262377 LWB261813:LWB262377 MFX261813:MFX262377 MPT261813:MPT262377 MZP261813:MZP262377 NJL261813:NJL262377 NTH261813:NTH262377 ODD261813:ODD262377 OMZ261813:OMZ262377 OWV261813:OWV262377 PGR261813:PGR262377 PQN261813:PQN262377 QAJ261813:QAJ262377 QKF261813:QKF262377 QUB261813:QUB262377 RDX261813:RDX262377 RNT261813:RNT262377 RXP261813:RXP262377 SHL261813:SHL262377 SRH261813:SRH262377 TBD261813:TBD262377 TKZ261813:TKZ262377 TUV261813:TUV262377 UER261813:UER262377 UON261813:UON262377 UYJ261813:UYJ262377 VIF261813:VIF262377 VSB261813:VSB262377 WBX261813:WBX262377 WLT261813:WLT262377 WVP261813:WVP262377 H327349:H327913 JD327349:JD327913 SZ327349:SZ327913 ACV327349:ACV327913 AMR327349:AMR327913 AWN327349:AWN327913 BGJ327349:BGJ327913 BQF327349:BQF327913 CAB327349:CAB327913 CJX327349:CJX327913 CTT327349:CTT327913 DDP327349:DDP327913 DNL327349:DNL327913 DXH327349:DXH327913 EHD327349:EHD327913 EQZ327349:EQZ327913 FAV327349:FAV327913 FKR327349:FKR327913 FUN327349:FUN327913 GEJ327349:GEJ327913 GOF327349:GOF327913 GYB327349:GYB327913 HHX327349:HHX327913 HRT327349:HRT327913 IBP327349:IBP327913 ILL327349:ILL327913 IVH327349:IVH327913 JFD327349:JFD327913 JOZ327349:JOZ327913 JYV327349:JYV327913 KIR327349:KIR327913 KSN327349:KSN327913 LCJ327349:LCJ327913 LMF327349:LMF327913 LWB327349:LWB327913 MFX327349:MFX327913 MPT327349:MPT327913 MZP327349:MZP327913 NJL327349:NJL327913 NTH327349:NTH327913 ODD327349:ODD327913 OMZ327349:OMZ327913 OWV327349:OWV327913 PGR327349:PGR327913 PQN327349:PQN327913 QAJ327349:QAJ327913 QKF327349:QKF327913 QUB327349:QUB327913 RDX327349:RDX327913 RNT327349:RNT327913 RXP327349:RXP327913 SHL327349:SHL327913 SRH327349:SRH327913 TBD327349:TBD327913 TKZ327349:TKZ327913 TUV327349:TUV327913 UER327349:UER327913 UON327349:UON327913 UYJ327349:UYJ327913 VIF327349:VIF327913 VSB327349:VSB327913 WBX327349:WBX327913 WLT327349:WLT327913 WVP327349:WVP327913 H392885:H393449 JD392885:JD393449 SZ392885:SZ393449 ACV392885:ACV393449 AMR392885:AMR393449 AWN392885:AWN393449 BGJ392885:BGJ393449 BQF392885:BQF393449 CAB392885:CAB393449 CJX392885:CJX393449 CTT392885:CTT393449 DDP392885:DDP393449 DNL392885:DNL393449 DXH392885:DXH393449 EHD392885:EHD393449 EQZ392885:EQZ393449 FAV392885:FAV393449 FKR392885:FKR393449 FUN392885:FUN393449 GEJ392885:GEJ393449 GOF392885:GOF393449 GYB392885:GYB393449 HHX392885:HHX393449 HRT392885:HRT393449 IBP392885:IBP393449 ILL392885:ILL393449 IVH392885:IVH393449 JFD392885:JFD393449 JOZ392885:JOZ393449 JYV392885:JYV393449 KIR392885:KIR393449 KSN392885:KSN393449 LCJ392885:LCJ393449 LMF392885:LMF393449 LWB392885:LWB393449 MFX392885:MFX393449 MPT392885:MPT393449 MZP392885:MZP393449 NJL392885:NJL393449 NTH392885:NTH393449 ODD392885:ODD393449 OMZ392885:OMZ393449 OWV392885:OWV393449 PGR392885:PGR393449 PQN392885:PQN393449 QAJ392885:QAJ393449 QKF392885:QKF393449 QUB392885:QUB393449 RDX392885:RDX393449 RNT392885:RNT393449 RXP392885:RXP393449 SHL392885:SHL393449 SRH392885:SRH393449 TBD392885:TBD393449 TKZ392885:TKZ393449 TUV392885:TUV393449 UER392885:UER393449 UON392885:UON393449 UYJ392885:UYJ393449 VIF392885:VIF393449 VSB392885:VSB393449 WBX392885:WBX393449 WLT392885:WLT393449 WVP392885:WVP393449 H458421:H458985 JD458421:JD458985 SZ458421:SZ458985 ACV458421:ACV458985 AMR458421:AMR458985 AWN458421:AWN458985 BGJ458421:BGJ458985 BQF458421:BQF458985 CAB458421:CAB458985 CJX458421:CJX458985 CTT458421:CTT458985 DDP458421:DDP458985 DNL458421:DNL458985 DXH458421:DXH458985 EHD458421:EHD458985 EQZ458421:EQZ458985 FAV458421:FAV458985 FKR458421:FKR458985 FUN458421:FUN458985 GEJ458421:GEJ458985 GOF458421:GOF458985 GYB458421:GYB458985 HHX458421:HHX458985 HRT458421:HRT458985 IBP458421:IBP458985 ILL458421:ILL458985 IVH458421:IVH458985 JFD458421:JFD458985 JOZ458421:JOZ458985 JYV458421:JYV458985 KIR458421:KIR458985 KSN458421:KSN458985 LCJ458421:LCJ458985 LMF458421:LMF458985 LWB458421:LWB458985 MFX458421:MFX458985 MPT458421:MPT458985 MZP458421:MZP458985 NJL458421:NJL458985 NTH458421:NTH458985 ODD458421:ODD458985 OMZ458421:OMZ458985 OWV458421:OWV458985 PGR458421:PGR458985 PQN458421:PQN458985 QAJ458421:QAJ458985 QKF458421:QKF458985 QUB458421:QUB458985 RDX458421:RDX458985 RNT458421:RNT458985 RXP458421:RXP458985 SHL458421:SHL458985 SRH458421:SRH458985 TBD458421:TBD458985 TKZ458421:TKZ458985 TUV458421:TUV458985 UER458421:UER458985 UON458421:UON458985 UYJ458421:UYJ458985 VIF458421:VIF458985 VSB458421:VSB458985 WBX458421:WBX458985 WLT458421:WLT458985 WVP458421:WVP458985 H523957:H524521 JD523957:JD524521 SZ523957:SZ524521 ACV523957:ACV524521 AMR523957:AMR524521 AWN523957:AWN524521 BGJ523957:BGJ524521 BQF523957:BQF524521 CAB523957:CAB524521 CJX523957:CJX524521 CTT523957:CTT524521 DDP523957:DDP524521 DNL523957:DNL524521 DXH523957:DXH524521 EHD523957:EHD524521 EQZ523957:EQZ524521 FAV523957:FAV524521 FKR523957:FKR524521 FUN523957:FUN524521 GEJ523957:GEJ524521 GOF523957:GOF524521 GYB523957:GYB524521 HHX523957:HHX524521 HRT523957:HRT524521 IBP523957:IBP524521 ILL523957:ILL524521 IVH523957:IVH524521 JFD523957:JFD524521 JOZ523957:JOZ524521 JYV523957:JYV524521 KIR523957:KIR524521 KSN523957:KSN524521 LCJ523957:LCJ524521 LMF523957:LMF524521 LWB523957:LWB524521 MFX523957:MFX524521 MPT523957:MPT524521 MZP523957:MZP524521 NJL523957:NJL524521 NTH523957:NTH524521 ODD523957:ODD524521 OMZ523957:OMZ524521 OWV523957:OWV524521 PGR523957:PGR524521 PQN523957:PQN524521 QAJ523957:QAJ524521 QKF523957:QKF524521 QUB523957:QUB524521 RDX523957:RDX524521 RNT523957:RNT524521 RXP523957:RXP524521 SHL523957:SHL524521 SRH523957:SRH524521 TBD523957:TBD524521 TKZ523957:TKZ524521 TUV523957:TUV524521 UER523957:UER524521 UON523957:UON524521 UYJ523957:UYJ524521 VIF523957:VIF524521 VSB523957:VSB524521 WBX523957:WBX524521 WLT523957:WLT524521 WVP523957:WVP524521 H589493:H590057 JD589493:JD590057 SZ589493:SZ590057 ACV589493:ACV590057 AMR589493:AMR590057 AWN589493:AWN590057 BGJ589493:BGJ590057 BQF589493:BQF590057 CAB589493:CAB590057 CJX589493:CJX590057 CTT589493:CTT590057 DDP589493:DDP590057 DNL589493:DNL590057 DXH589493:DXH590057 EHD589493:EHD590057 EQZ589493:EQZ590057 FAV589493:FAV590057 FKR589493:FKR590057 FUN589493:FUN590057 GEJ589493:GEJ590057 GOF589493:GOF590057 GYB589493:GYB590057 HHX589493:HHX590057 HRT589493:HRT590057 IBP589493:IBP590057 ILL589493:ILL590057 IVH589493:IVH590057 JFD589493:JFD590057 JOZ589493:JOZ590057 JYV589493:JYV590057 KIR589493:KIR590057 KSN589493:KSN590057 LCJ589493:LCJ590057 LMF589493:LMF590057 LWB589493:LWB590057 MFX589493:MFX590057 MPT589493:MPT590057 MZP589493:MZP590057 NJL589493:NJL590057 NTH589493:NTH590057 ODD589493:ODD590057 OMZ589493:OMZ590057 OWV589493:OWV590057 PGR589493:PGR590057 PQN589493:PQN590057 QAJ589493:QAJ590057 QKF589493:QKF590057 QUB589493:QUB590057 RDX589493:RDX590057 RNT589493:RNT590057 RXP589493:RXP590057 SHL589493:SHL590057 SRH589493:SRH590057 TBD589493:TBD590057 TKZ589493:TKZ590057 TUV589493:TUV590057 UER589493:UER590057 UON589493:UON590057 UYJ589493:UYJ590057 VIF589493:VIF590057 VSB589493:VSB590057 WBX589493:WBX590057 WLT589493:WLT590057 WVP589493:WVP590057 H655029:H655593 JD655029:JD655593 SZ655029:SZ655593 ACV655029:ACV655593 AMR655029:AMR655593 AWN655029:AWN655593 BGJ655029:BGJ655593 BQF655029:BQF655593 CAB655029:CAB655593 CJX655029:CJX655593 CTT655029:CTT655593 DDP655029:DDP655593 DNL655029:DNL655593 DXH655029:DXH655593 EHD655029:EHD655593 EQZ655029:EQZ655593 FAV655029:FAV655593 FKR655029:FKR655593 FUN655029:FUN655593 GEJ655029:GEJ655593 GOF655029:GOF655593 GYB655029:GYB655593 HHX655029:HHX655593 HRT655029:HRT655593 IBP655029:IBP655593 ILL655029:ILL655593 IVH655029:IVH655593 JFD655029:JFD655593 JOZ655029:JOZ655593 JYV655029:JYV655593 KIR655029:KIR655593 KSN655029:KSN655593 LCJ655029:LCJ655593 LMF655029:LMF655593 LWB655029:LWB655593 MFX655029:MFX655593 MPT655029:MPT655593 MZP655029:MZP655593 NJL655029:NJL655593 NTH655029:NTH655593 ODD655029:ODD655593 OMZ655029:OMZ655593 OWV655029:OWV655593 PGR655029:PGR655593 PQN655029:PQN655593 QAJ655029:QAJ655593 QKF655029:QKF655593 QUB655029:QUB655593 RDX655029:RDX655593 RNT655029:RNT655593 RXP655029:RXP655593 SHL655029:SHL655593 SRH655029:SRH655593 TBD655029:TBD655593 TKZ655029:TKZ655593 TUV655029:TUV655593 UER655029:UER655593 UON655029:UON655593 UYJ655029:UYJ655593 VIF655029:VIF655593 VSB655029:VSB655593 WBX655029:WBX655593 WLT655029:WLT655593 WVP655029:WVP655593 H720565:H721129 JD720565:JD721129 SZ720565:SZ721129 ACV720565:ACV721129 AMR720565:AMR721129 AWN720565:AWN721129 BGJ720565:BGJ721129 BQF720565:BQF721129 CAB720565:CAB721129 CJX720565:CJX721129 CTT720565:CTT721129 DDP720565:DDP721129 DNL720565:DNL721129 DXH720565:DXH721129 EHD720565:EHD721129 EQZ720565:EQZ721129 FAV720565:FAV721129 FKR720565:FKR721129 FUN720565:FUN721129 GEJ720565:GEJ721129 GOF720565:GOF721129 GYB720565:GYB721129 HHX720565:HHX721129 HRT720565:HRT721129 IBP720565:IBP721129 ILL720565:ILL721129 IVH720565:IVH721129 JFD720565:JFD721129 JOZ720565:JOZ721129 JYV720565:JYV721129 KIR720565:KIR721129 KSN720565:KSN721129 LCJ720565:LCJ721129 LMF720565:LMF721129 LWB720565:LWB721129 MFX720565:MFX721129 MPT720565:MPT721129 MZP720565:MZP721129 NJL720565:NJL721129 NTH720565:NTH721129 ODD720565:ODD721129 OMZ720565:OMZ721129 OWV720565:OWV721129 PGR720565:PGR721129 PQN720565:PQN721129 QAJ720565:QAJ721129 QKF720565:QKF721129 QUB720565:QUB721129 RDX720565:RDX721129 RNT720565:RNT721129 RXP720565:RXP721129 SHL720565:SHL721129 SRH720565:SRH721129 TBD720565:TBD721129 TKZ720565:TKZ721129 TUV720565:TUV721129 UER720565:UER721129 UON720565:UON721129 UYJ720565:UYJ721129 VIF720565:VIF721129 VSB720565:VSB721129 WBX720565:WBX721129 WLT720565:WLT721129 WVP720565:WVP721129 H786101:H786665 JD786101:JD786665 SZ786101:SZ786665 ACV786101:ACV786665 AMR786101:AMR786665 AWN786101:AWN786665 BGJ786101:BGJ786665 BQF786101:BQF786665 CAB786101:CAB786665 CJX786101:CJX786665 CTT786101:CTT786665 DDP786101:DDP786665 DNL786101:DNL786665 DXH786101:DXH786665 EHD786101:EHD786665 EQZ786101:EQZ786665 FAV786101:FAV786665 FKR786101:FKR786665 FUN786101:FUN786665 GEJ786101:GEJ786665 GOF786101:GOF786665 GYB786101:GYB786665 HHX786101:HHX786665 HRT786101:HRT786665 IBP786101:IBP786665 ILL786101:ILL786665 IVH786101:IVH786665 JFD786101:JFD786665 JOZ786101:JOZ786665 JYV786101:JYV786665 KIR786101:KIR786665 KSN786101:KSN786665 LCJ786101:LCJ786665 LMF786101:LMF786665 LWB786101:LWB786665 MFX786101:MFX786665 MPT786101:MPT786665 MZP786101:MZP786665 NJL786101:NJL786665 NTH786101:NTH786665 ODD786101:ODD786665 OMZ786101:OMZ786665 OWV786101:OWV786665 PGR786101:PGR786665 PQN786101:PQN786665 QAJ786101:QAJ786665 QKF786101:QKF786665 QUB786101:QUB786665 RDX786101:RDX786665 RNT786101:RNT786665 RXP786101:RXP786665 SHL786101:SHL786665 SRH786101:SRH786665 TBD786101:TBD786665 TKZ786101:TKZ786665 TUV786101:TUV786665 UER786101:UER786665 UON786101:UON786665 UYJ786101:UYJ786665 VIF786101:VIF786665 VSB786101:VSB786665 WBX786101:WBX786665 WLT786101:WLT786665 WVP786101:WVP786665 H851637:H852201 JD851637:JD852201 SZ851637:SZ852201 ACV851637:ACV852201 AMR851637:AMR852201 AWN851637:AWN852201 BGJ851637:BGJ852201 BQF851637:BQF852201 CAB851637:CAB852201 CJX851637:CJX852201 CTT851637:CTT852201 DDP851637:DDP852201 DNL851637:DNL852201 DXH851637:DXH852201 EHD851637:EHD852201 EQZ851637:EQZ852201 FAV851637:FAV852201 FKR851637:FKR852201 FUN851637:FUN852201 GEJ851637:GEJ852201 GOF851637:GOF852201 GYB851637:GYB852201 HHX851637:HHX852201 HRT851637:HRT852201 IBP851637:IBP852201 ILL851637:ILL852201 IVH851637:IVH852201 JFD851637:JFD852201 JOZ851637:JOZ852201 JYV851637:JYV852201 KIR851637:KIR852201 KSN851637:KSN852201 LCJ851637:LCJ852201 LMF851637:LMF852201 LWB851637:LWB852201 MFX851637:MFX852201 MPT851637:MPT852201 MZP851637:MZP852201 NJL851637:NJL852201 NTH851637:NTH852201 ODD851637:ODD852201 OMZ851637:OMZ852201 OWV851637:OWV852201 PGR851637:PGR852201 PQN851637:PQN852201 QAJ851637:QAJ852201 QKF851637:QKF852201 QUB851637:QUB852201 RDX851637:RDX852201 RNT851637:RNT852201 RXP851637:RXP852201 SHL851637:SHL852201 SRH851637:SRH852201 TBD851637:TBD852201 TKZ851637:TKZ852201 TUV851637:TUV852201 UER851637:UER852201 UON851637:UON852201 UYJ851637:UYJ852201 VIF851637:VIF852201 VSB851637:VSB852201 WBX851637:WBX852201 WLT851637:WLT852201 WVP851637:WVP852201 H917173:H917737 JD917173:JD917737 SZ917173:SZ917737 ACV917173:ACV917737 AMR917173:AMR917737 AWN917173:AWN917737 BGJ917173:BGJ917737 BQF917173:BQF917737 CAB917173:CAB917737 CJX917173:CJX917737 CTT917173:CTT917737 DDP917173:DDP917737 DNL917173:DNL917737 DXH917173:DXH917737 EHD917173:EHD917737 EQZ917173:EQZ917737 FAV917173:FAV917737 FKR917173:FKR917737 FUN917173:FUN917737 GEJ917173:GEJ917737 GOF917173:GOF917737 GYB917173:GYB917737 HHX917173:HHX917737 HRT917173:HRT917737 IBP917173:IBP917737 ILL917173:ILL917737 IVH917173:IVH917737 JFD917173:JFD917737 JOZ917173:JOZ917737 JYV917173:JYV917737 KIR917173:KIR917737 KSN917173:KSN917737 LCJ917173:LCJ917737 LMF917173:LMF917737 LWB917173:LWB917737 MFX917173:MFX917737 MPT917173:MPT917737 MZP917173:MZP917737 NJL917173:NJL917737 NTH917173:NTH917737 ODD917173:ODD917737 OMZ917173:OMZ917737 OWV917173:OWV917737 PGR917173:PGR917737 PQN917173:PQN917737 QAJ917173:QAJ917737 QKF917173:QKF917737 QUB917173:QUB917737 RDX917173:RDX917737 RNT917173:RNT917737 RXP917173:RXP917737 SHL917173:SHL917737 SRH917173:SRH917737 TBD917173:TBD917737 TKZ917173:TKZ917737 TUV917173:TUV917737 UER917173:UER917737 UON917173:UON917737 UYJ917173:UYJ917737 VIF917173:VIF917737 VSB917173:VSB917737 WBX917173:WBX917737 WLT917173:WLT917737 WVP917173:WVP917737 H982709:H983273 JD982709:JD983273 SZ982709:SZ983273 ACV982709:ACV983273 AMR982709:AMR983273 AWN982709:AWN983273 BGJ982709:BGJ983273 BQF982709:BQF983273 CAB982709:CAB983273 CJX982709:CJX983273 CTT982709:CTT983273 DDP982709:DDP983273 DNL982709:DNL983273 DXH982709:DXH983273 EHD982709:EHD983273 EQZ982709:EQZ983273 FAV982709:FAV983273 FKR982709:FKR983273 FUN982709:FUN983273 GEJ982709:GEJ983273 GOF982709:GOF983273 GYB982709:GYB983273 HHX982709:HHX983273 HRT982709:HRT983273 IBP982709:IBP983273 ILL982709:ILL983273 IVH982709:IVH983273 JFD982709:JFD983273 JOZ982709:JOZ983273 JYV982709:JYV983273 KIR982709:KIR983273 KSN982709:KSN983273 LCJ982709:LCJ983273 LMF982709:LMF983273 LWB982709:LWB983273 MFX982709:MFX983273 MPT982709:MPT983273 MZP982709:MZP983273 NJL982709:NJL983273 NTH982709:NTH983273 ODD982709:ODD983273 OMZ982709:OMZ983273 OWV982709:OWV983273 PGR982709:PGR983273 PQN982709:PQN983273 QAJ982709:QAJ983273 QKF982709:QKF983273 QUB982709:QUB983273 RDX982709:RDX983273 RNT982709:RNT983273 RXP982709:RXP983273 SHL982709:SHL983273 SRH982709:SRH983273 TBD982709:TBD983273 TKZ982709:TKZ983273 TUV982709:TUV983273 UER982709:UER983273 UON982709:UON983273 UYJ982709:UYJ983273 VIF982709:VIF983273 VSB982709:VSB983273 WBX982709:WBX983273 WLT982709:WLT983273 H4:H294 SZ4:SZ294 ACV4:ACV294 AMR4:AMR294 AWN4:AWN294 BGJ4:BGJ294 BQF4:BQF294 CAB4:CAB294 CJX4:CJX294 CTT4:CTT294 DDP4:DDP294 DNL4:DNL294 DXH4:DXH294 EHD4:EHD294 EQZ4:EQZ294 FAV4:FAV294 FKR4:FKR294 FUN4:FUN294 GEJ4:GEJ294 GOF4:GOF294 GYB4:GYB294 HHX4:HHX294 HRT4:HRT294 IBP4:IBP294 ILL4:ILL294 IVH4:IVH294 JFD4:JFD294 JOZ4:JOZ294 JYV4:JYV294 KIR4:KIR294 KSN4:KSN294 LCJ4:LCJ294 LMF4:LMF294 LWB4:LWB294 MFX4:MFX294 MPT4:MPT294 MZP4:MZP294 NJL4:NJL294 NTH4:NTH294 ODD4:ODD294 OMZ4:OMZ294 OWV4:OWV294 PGR4:PGR294 PQN4:PQN294 QAJ4:QAJ294 QKF4:QKF294 QUB4:QUB294 RDX4:RDX294 RNT4:RNT294 RXP4:RXP294 SHL4:SHL294 SRH4:SRH294 TBD4:TBD294 TKZ4:TKZ294 TUV4:TUV294 UER4:UER294 UON4:UON294 UYJ4:UYJ294 VIF4:VIF294 VSB4:VSB294 WBX4:WBX294 WLT4:WLT294 WVP4:WVP294 JD4:JD294" xr:uid="{E95901F1-A75F-7D45-B559-A945A939B3DD}">
      <formula1>"2024,2025,2026,2027,2028,2029,2030,2031,2032,2033,2034,2035,2036,2037,2038,2039,2040,2041,2042,2043"</formula1>
    </dataValidation>
    <dataValidation type="list" allowBlank="1" showInputMessage="1" showErrorMessage="1" sqref="WVJ982709:WVJ983273 B65205:B65769 IX65205:IX65769 ST65205:ST65769 ACP65205:ACP65769 AML65205:AML65769 AWH65205:AWH65769 BGD65205:BGD65769 BPZ65205:BPZ65769 BZV65205:BZV65769 CJR65205:CJR65769 CTN65205:CTN65769 DDJ65205:DDJ65769 DNF65205:DNF65769 DXB65205:DXB65769 EGX65205:EGX65769 EQT65205:EQT65769 FAP65205:FAP65769 FKL65205:FKL65769 FUH65205:FUH65769 GED65205:GED65769 GNZ65205:GNZ65769 GXV65205:GXV65769 HHR65205:HHR65769 HRN65205:HRN65769 IBJ65205:IBJ65769 ILF65205:ILF65769 IVB65205:IVB65769 JEX65205:JEX65769 JOT65205:JOT65769 JYP65205:JYP65769 KIL65205:KIL65769 KSH65205:KSH65769 LCD65205:LCD65769 LLZ65205:LLZ65769 LVV65205:LVV65769 MFR65205:MFR65769 MPN65205:MPN65769 MZJ65205:MZJ65769 NJF65205:NJF65769 NTB65205:NTB65769 OCX65205:OCX65769 OMT65205:OMT65769 OWP65205:OWP65769 PGL65205:PGL65769 PQH65205:PQH65769 QAD65205:QAD65769 QJZ65205:QJZ65769 QTV65205:QTV65769 RDR65205:RDR65769 RNN65205:RNN65769 RXJ65205:RXJ65769 SHF65205:SHF65769 SRB65205:SRB65769 TAX65205:TAX65769 TKT65205:TKT65769 TUP65205:TUP65769 UEL65205:UEL65769 UOH65205:UOH65769 UYD65205:UYD65769 VHZ65205:VHZ65769 VRV65205:VRV65769 WBR65205:WBR65769 WLN65205:WLN65769 WVJ65205:WVJ65769 B130741:B131305 IX130741:IX131305 ST130741:ST131305 ACP130741:ACP131305 AML130741:AML131305 AWH130741:AWH131305 BGD130741:BGD131305 BPZ130741:BPZ131305 BZV130741:BZV131305 CJR130741:CJR131305 CTN130741:CTN131305 DDJ130741:DDJ131305 DNF130741:DNF131305 DXB130741:DXB131305 EGX130741:EGX131305 EQT130741:EQT131305 FAP130741:FAP131305 FKL130741:FKL131305 FUH130741:FUH131305 GED130741:GED131305 GNZ130741:GNZ131305 GXV130741:GXV131305 HHR130741:HHR131305 HRN130741:HRN131305 IBJ130741:IBJ131305 ILF130741:ILF131305 IVB130741:IVB131305 JEX130741:JEX131305 JOT130741:JOT131305 JYP130741:JYP131305 KIL130741:KIL131305 KSH130741:KSH131305 LCD130741:LCD131305 LLZ130741:LLZ131305 LVV130741:LVV131305 MFR130741:MFR131305 MPN130741:MPN131305 MZJ130741:MZJ131305 NJF130741:NJF131305 NTB130741:NTB131305 OCX130741:OCX131305 OMT130741:OMT131305 OWP130741:OWP131305 PGL130741:PGL131305 PQH130741:PQH131305 QAD130741:QAD131305 QJZ130741:QJZ131305 QTV130741:QTV131305 RDR130741:RDR131305 RNN130741:RNN131305 RXJ130741:RXJ131305 SHF130741:SHF131305 SRB130741:SRB131305 TAX130741:TAX131305 TKT130741:TKT131305 TUP130741:TUP131305 UEL130741:UEL131305 UOH130741:UOH131305 UYD130741:UYD131305 VHZ130741:VHZ131305 VRV130741:VRV131305 WBR130741:WBR131305 WLN130741:WLN131305 WVJ130741:WVJ131305 B196277:B196841 IX196277:IX196841 ST196277:ST196841 ACP196277:ACP196841 AML196277:AML196841 AWH196277:AWH196841 BGD196277:BGD196841 BPZ196277:BPZ196841 BZV196277:BZV196841 CJR196277:CJR196841 CTN196277:CTN196841 DDJ196277:DDJ196841 DNF196277:DNF196841 DXB196277:DXB196841 EGX196277:EGX196841 EQT196277:EQT196841 FAP196277:FAP196841 FKL196277:FKL196841 FUH196277:FUH196841 GED196277:GED196841 GNZ196277:GNZ196841 GXV196277:GXV196841 HHR196277:HHR196841 HRN196277:HRN196841 IBJ196277:IBJ196841 ILF196277:ILF196841 IVB196277:IVB196841 JEX196277:JEX196841 JOT196277:JOT196841 JYP196277:JYP196841 KIL196277:KIL196841 KSH196277:KSH196841 LCD196277:LCD196841 LLZ196277:LLZ196841 LVV196277:LVV196841 MFR196277:MFR196841 MPN196277:MPN196841 MZJ196277:MZJ196841 NJF196277:NJF196841 NTB196277:NTB196841 OCX196277:OCX196841 OMT196277:OMT196841 OWP196277:OWP196841 PGL196277:PGL196841 PQH196277:PQH196841 QAD196277:QAD196841 QJZ196277:QJZ196841 QTV196277:QTV196841 RDR196277:RDR196841 RNN196277:RNN196841 RXJ196277:RXJ196841 SHF196277:SHF196841 SRB196277:SRB196841 TAX196277:TAX196841 TKT196277:TKT196841 TUP196277:TUP196841 UEL196277:UEL196841 UOH196277:UOH196841 UYD196277:UYD196841 VHZ196277:VHZ196841 VRV196277:VRV196841 WBR196277:WBR196841 WLN196277:WLN196841 WVJ196277:WVJ196841 B261813:B262377 IX261813:IX262377 ST261813:ST262377 ACP261813:ACP262377 AML261813:AML262377 AWH261813:AWH262377 BGD261813:BGD262377 BPZ261813:BPZ262377 BZV261813:BZV262377 CJR261813:CJR262377 CTN261813:CTN262377 DDJ261813:DDJ262377 DNF261813:DNF262377 DXB261813:DXB262377 EGX261813:EGX262377 EQT261813:EQT262377 FAP261813:FAP262377 FKL261813:FKL262377 FUH261813:FUH262377 GED261813:GED262377 GNZ261813:GNZ262377 GXV261813:GXV262377 HHR261813:HHR262377 HRN261813:HRN262377 IBJ261813:IBJ262377 ILF261813:ILF262377 IVB261813:IVB262377 JEX261813:JEX262377 JOT261813:JOT262377 JYP261813:JYP262377 KIL261813:KIL262377 KSH261813:KSH262377 LCD261813:LCD262377 LLZ261813:LLZ262377 LVV261813:LVV262377 MFR261813:MFR262377 MPN261813:MPN262377 MZJ261813:MZJ262377 NJF261813:NJF262377 NTB261813:NTB262377 OCX261813:OCX262377 OMT261813:OMT262377 OWP261813:OWP262377 PGL261813:PGL262377 PQH261813:PQH262377 QAD261813:QAD262377 QJZ261813:QJZ262377 QTV261813:QTV262377 RDR261813:RDR262377 RNN261813:RNN262377 RXJ261813:RXJ262377 SHF261813:SHF262377 SRB261813:SRB262377 TAX261813:TAX262377 TKT261813:TKT262377 TUP261813:TUP262377 UEL261813:UEL262377 UOH261813:UOH262377 UYD261813:UYD262377 VHZ261813:VHZ262377 VRV261813:VRV262377 WBR261813:WBR262377 WLN261813:WLN262377 WVJ261813:WVJ262377 B327349:B327913 IX327349:IX327913 ST327349:ST327913 ACP327349:ACP327913 AML327349:AML327913 AWH327349:AWH327913 BGD327349:BGD327913 BPZ327349:BPZ327913 BZV327349:BZV327913 CJR327349:CJR327913 CTN327349:CTN327913 DDJ327349:DDJ327913 DNF327349:DNF327913 DXB327349:DXB327913 EGX327349:EGX327913 EQT327349:EQT327913 FAP327349:FAP327913 FKL327349:FKL327913 FUH327349:FUH327913 GED327349:GED327913 GNZ327349:GNZ327913 GXV327349:GXV327913 HHR327349:HHR327913 HRN327349:HRN327913 IBJ327349:IBJ327913 ILF327349:ILF327913 IVB327349:IVB327913 JEX327349:JEX327913 JOT327349:JOT327913 JYP327349:JYP327913 KIL327349:KIL327913 KSH327349:KSH327913 LCD327349:LCD327913 LLZ327349:LLZ327913 LVV327349:LVV327913 MFR327349:MFR327913 MPN327349:MPN327913 MZJ327349:MZJ327913 NJF327349:NJF327913 NTB327349:NTB327913 OCX327349:OCX327913 OMT327349:OMT327913 OWP327349:OWP327913 PGL327349:PGL327913 PQH327349:PQH327913 QAD327349:QAD327913 QJZ327349:QJZ327913 QTV327349:QTV327913 RDR327349:RDR327913 RNN327349:RNN327913 RXJ327349:RXJ327913 SHF327349:SHF327913 SRB327349:SRB327913 TAX327349:TAX327913 TKT327349:TKT327913 TUP327349:TUP327913 UEL327349:UEL327913 UOH327349:UOH327913 UYD327349:UYD327913 VHZ327349:VHZ327913 VRV327349:VRV327913 WBR327349:WBR327913 WLN327349:WLN327913 WVJ327349:WVJ327913 B392885:B393449 IX392885:IX393449 ST392885:ST393449 ACP392885:ACP393449 AML392885:AML393449 AWH392885:AWH393449 BGD392885:BGD393449 BPZ392885:BPZ393449 BZV392885:BZV393449 CJR392885:CJR393449 CTN392885:CTN393449 DDJ392885:DDJ393449 DNF392885:DNF393449 DXB392885:DXB393449 EGX392885:EGX393449 EQT392885:EQT393449 FAP392885:FAP393449 FKL392885:FKL393449 FUH392885:FUH393449 GED392885:GED393449 GNZ392885:GNZ393449 GXV392885:GXV393449 HHR392885:HHR393449 HRN392885:HRN393449 IBJ392885:IBJ393449 ILF392885:ILF393449 IVB392885:IVB393449 JEX392885:JEX393449 JOT392885:JOT393449 JYP392885:JYP393449 KIL392885:KIL393449 KSH392885:KSH393449 LCD392885:LCD393449 LLZ392885:LLZ393449 LVV392885:LVV393449 MFR392885:MFR393449 MPN392885:MPN393449 MZJ392885:MZJ393449 NJF392885:NJF393449 NTB392885:NTB393449 OCX392885:OCX393449 OMT392885:OMT393449 OWP392885:OWP393449 PGL392885:PGL393449 PQH392885:PQH393449 QAD392885:QAD393449 QJZ392885:QJZ393449 QTV392885:QTV393449 RDR392885:RDR393449 RNN392885:RNN393449 RXJ392885:RXJ393449 SHF392885:SHF393449 SRB392885:SRB393449 TAX392885:TAX393449 TKT392885:TKT393449 TUP392885:TUP393449 UEL392885:UEL393449 UOH392885:UOH393449 UYD392885:UYD393449 VHZ392885:VHZ393449 VRV392885:VRV393449 WBR392885:WBR393449 WLN392885:WLN393449 WVJ392885:WVJ393449 B458421:B458985 IX458421:IX458985 ST458421:ST458985 ACP458421:ACP458985 AML458421:AML458985 AWH458421:AWH458985 BGD458421:BGD458985 BPZ458421:BPZ458985 BZV458421:BZV458985 CJR458421:CJR458985 CTN458421:CTN458985 DDJ458421:DDJ458985 DNF458421:DNF458985 DXB458421:DXB458985 EGX458421:EGX458985 EQT458421:EQT458985 FAP458421:FAP458985 FKL458421:FKL458985 FUH458421:FUH458985 GED458421:GED458985 GNZ458421:GNZ458985 GXV458421:GXV458985 HHR458421:HHR458985 HRN458421:HRN458985 IBJ458421:IBJ458985 ILF458421:ILF458985 IVB458421:IVB458985 JEX458421:JEX458985 JOT458421:JOT458985 JYP458421:JYP458985 KIL458421:KIL458985 KSH458421:KSH458985 LCD458421:LCD458985 LLZ458421:LLZ458985 LVV458421:LVV458985 MFR458421:MFR458985 MPN458421:MPN458985 MZJ458421:MZJ458985 NJF458421:NJF458985 NTB458421:NTB458985 OCX458421:OCX458985 OMT458421:OMT458985 OWP458421:OWP458985 PGL458421:PGL458985 PQH458421:PQH458985 QAD458421:QAD458985 QJZ458421:QJZ458985 QTV458421:QTV458985 RDR458421:RDR458985 RNN458421:RNN458985 RXJ458421:RXJ458985 SHF458421:SHF458985 SRB458421:SRB458985 TAX458421:TAX458985 TKT458421:TKT458985 TUP458421:TUP458985 UEL458421:UEL458985 UOH458421:UOH458985 UYD458421:UYD458985 VHZ458421:VHZ458985 VRV458421:VRV458985 WBR458421:WBR458985 WLN458421:WLN458985 WVJ458421:WVJ458985 B523957:B524521 IX523957:IX524521 ST523957:ST524521 ACP523957:ACP524521 AML523957:AML524521 AWH523957:AWH524521 BGD523957:BGD524521 BPZ523957:BPZ524521 BZV523957:BZV524521 CJR523957:CJR524521 CTN523957:CTN524521 DDJ523957:DDJ524521 DNF523957:DNF524521 DXB523957:DXB524521 EGX523957:EGX524521 EQT523957:EQT524521 FAP523957:FAP524521 FKL523957:FKL524521 FUH523957:FUH524521 GED523957:GED524521 GNZ523957:GNZ524521 GXV523957:GXV524521 HHR523957:HHR524521 HRN523957:HRN524521 IBJ523957:IBJ524521 ILF523957:ILF524521 IVB523957:IVB524521 JEX523957:JEX524521 JOT523957:JOT524521 JYP523957:JYP524521 KIL523957:KIL524521 KSH523957:KSH524521 LCD523957:LCD524521 LLZ523957:LLZ524521 LVV523957:LVV524521 MFR523957:MFR524521 MPN523957:MPN524521 MZJ523957:MZJ524521 NJF523957:NJF524521 NTB523957:NTB524521 OCX523957:OCX524521 OMT523957:OMT524521 OWP523957:OWP524521 PGL523957:PGL524521 PQH523957:PQH524521 QAD523957:QAD524521 QJZ523957:QJZ524521 QTV523957:QTV524521 RDR523957:RDR524521 RNN523957:RNN524521 RXJ523957:RXJ524521 SHF523957:SHF524521 SRB523957:SRB524521 TAX523957:TAX524521 TKT523957:TKT524521 TUP523957:TUP524521 UEL523957:UEL524521 UOH523957:UOH524521 UYD523957:UYD524521 VHZ523957:VHZ524521 VRV523957:VRV524521 WBR523957:WBR524521 WLN523957:WLN524521 WVJ523957:WVJ524521 B589493:B590057 IX589493:IX590057 ST589493:ST590057 ACP589493:ACP590057 AML589493:AML590057 AWH589493:AWH590057 BGD589493:BGD590057 BPZ589493:BPZ590057 BZV589493:BZV590057 CJR589493:CJR590057 CTN589493:CTN590057 DDJ589493:DDJ590057 DNF589493:DNF590057 DXB589493:DXB590057 EGX589493:EGX590057 EQT589493:EQT590057 FAP589493:FAP590057 FKL589493:FKL590057 FUH589493:FUH590057 GED589493:GED590057 GNZ589493:GNZ590057 GXV589493:GXV590057 HHR589493:HHR590057 HRN589493:HRN590057 IBJ589493:IBJ590057 ILF589493:ILF590057 IVB589493:IVB590057 JEX589493:JEX590057 JOT589493:JOT590057 JYP589493:JYP590057 KIL589493:KIL590057 KSH589493:KSH590057 LCD589493:LCD590057 LLZ589493:LLZ590057 LVV589493:LVV590057 MFR589493:MFR590057 MPN589493:MPN590057 MZJ589493:MZJ590057 NJF589493:NJF590057 NTB589493:NTB590057 OCX589493:OCX590057 OMT589493:OMT590057 OWP589493:OWP590057 PGL589493:PGL590057 PQH589493:PQH590057 QAD589493:QAD590057 QJZ589493:QJZ590057 QTV589493:QTV590057 RDR589493:RDR590057 RNN589493:RNN590057 RXJ589493:RXJ590057 SHF589493:SHF590057 SRB589493:SRB590057 TAX589493:TAX590057 TKT589493:TKT590057 TUP589493:TUP590057 UEL589493:UEL590057 UOH589493:UOH590057 UYD589493:UYD590057 VHZ589493:VHZ590057 VRV589493:VRV590057 WBR589493:WBR590057 WLN589493:WLN590057 WVJ589493:WVJ590057 B655029:B655593 IX655029:IX655593 ST655029:ST655593 ACP655029:ACP655593 AML655029:AML655593 AWH655029:AWH655593 BGD655029:BGD655593 BPZ655029:BPZ655593 BZV655029:BZV655593 CJR655029:CJR655593 CTN655029:CTN655593 DDJ655029:DDJ655593 DNF655029:DNF655593 DXB655029:DXB655593 EGX655029:EGX655593 EQT655029:EQT655593 FAP655029:FAP655593 FKL655029:FKL655593 FUH655029:FUH655593 GED655029:GED655593 GNZ655029:GNZ655593 GXV655029:GXV655593 HHR655029:HHR655593 HRN655029:HRN655593 IBJ655029:IBJ655593 ILF655029:ILF655593 IVB655029:IVB655593 JEX655029:JEX655593 JOT655029:JOT655593 JYP655029:JYP655593 KIL655029:KIL655593 KSH655029:KSH655593 LCD655029:LCD655593 LLZ655029:LLZ655593 LVV655029:LVV655593 MFR655029:MFR655593 MPN655029:MPN655593 MZJ655029:MZJ655593 NJF655029:NJF655593 NTB655029:NTB655593 OCX655029:OCX655593 OMT655029:OMT655593 OWP655029:OWP655593 PGL655029:PGL655593 PQH655029:PQH655593 QAD655029:QAD655593 QJZ655029:QJZ655593 QTV655029:QTV655593 RDR655029:RDR655593 RNN655029:RNN655593 RXJ655029:RXJ655593 SHF655029:SHF655593 SRB655029:SRB655593 TAX655029:TAX655593 TKT655029:TKT655593 TUP655029:TUP655593 UEL655029:UEL655593 UOH655029:UOH655593 UYD655029:UYD655593 VHZ655029:VHZ655593 VRV655029:VRV655593 WBR655029:WBR655593 WLN655029:WLN655593 WVJ655029:WVJ655593 B720565:B721129 IX720565:IX721129 ST720565:ST721129 ACP720565:ACP721129 AML720565:AML721129 AWH720565:AWH721129 BGD720565:BGD721129 BPZ720565:BPZ721129 BZV720565:BZV721129 CJR720565:CJR721129 CTN720565:CTN721129 DDJ720565:DDJ721129 DNF720565:DNF721129 DXB720565:DXB721129 EGX720565:EGX721129 EQT720565:EQT721129 FAP720565:FAP721129 FKL720565:FKL721129 FUH720565:FUH721129 GED720565:GED721129 GNZ720565:GNZ721129 GXV720565:GXV721129 HHR720565:HHR721129 HRN720565:HRN721129 IBJ720565:IBJ721129 ILF720565:ILF721129 IVB720565:IVB721129 JEX720565:JEX721129 JOT720565:JOT721129 JYP720565:JYP721129 KIL720565:KIL721129 KSH720565:KSH721129 LCD720565:LCD721129 LLZ720565:LLZ721129 LVV720565:LVV721129 MFR720565:MFR721129 MPN720565:MPN721129 MZJ720565:MZJ721129 NJF720565:NJF721129 NTB720565:NTB721129 OCX720565:OCX721129 OMT720565:OMT721129 OWP720565:OWP721129 PGL720565:PGL721129 PQH720565:PQH721129 QAD720565:QAD721129 QJZ720565:QJZ721129 QTV720565:QTV721129 RDR720565:RDR721129 RNN720565:RNN721129 RXJ720565:RXJ721129 SHF720565:SHF721129 SRB720565:SRB721129 TAX720565:TAX721129 TKT720565:TKT721129 TUP720565:TUP721129 UEL720565:UEL721129 UOH720565:UOH721129 UYD720565:UYD721129 VHZ720565:VHZ721129 VRV720565:VRV721129 WBR720565:WBR721129 WLN720565:WLN721129 WVJ720565:WVJ721129 B786101:B786665 IX786101:IX786665 ST786101:ST786665 ACP786101:ACP786665 AML786101:AML786665 AWH786101:AWH786665 BGD786101:BGD786665 BPZ786101:BPZ786665 BZV786101:BZV786665 CJR786101:CJR786665 CTN786101:CTN786665 DDJ786101:DDJ786665 DNF786101:DNF786665 DXB786101:DXB786665 EGX786101:EGX786665 EQT786101:EQT786665 FAP786101:FAP786665 FKL786101:FKL786665 FUH786101:FUH786665 GED786101:GED786665 GNZ786101:GNZ786665 GXV786101:GXV786665 HHR786101:HHR786665 HRN786101:HRN786665 IBJ786101:IBJ786665 ILF786101:ILF786665 IVB786101:IVB786665 JEX786101:JEX786665 JOT786101:JOT786665 JYP786101:JYP786665 KIL786101:KIL786665 KSH786101:KSH786665 LCD786101:LCD786665 LLZ786101:LLZ786665 LVV786101:LVV786665 MFR786101:MFR786665 MPN786101:MPN786665 MZJ786101:MZJ786665 NJF786101:NJF786665 NTB786101:NTB786665 OCX786101:OCX786665 OMT786101:OMT786665 OWP786101:OWP786665 PGL786101:PGL786665 PQH786101:PQH786665 QAD786101:QAD786665 QJZ786101:QJZ786665 QTV786101:QTV786665 RDR786101:RDR786665 RNN786101:RNN786665 RXJ786101:RXJ786665 SHF786101:SHF786665 SRB786101:SRB786665 TAX786101:TAX786665 TKT786101:TKT786665 TUP786101:TUP786665 UEL786101:UEL786665 UOH786101:UOH786665 UYD786101:UYD786665 VHZ786101:VHZ786665 VRV786101:VRV786665 WBR786101:WBR786665 WLN786101:WLN786665 WVJ786101:WVJ786665 B851637:B852201 IX851637:IX852201 ST851637:ST852201 ACP851637:ACP852201 AML851637:AML852201 AWH851637:AWH852201 BGD851637:BGD852201 BPZ851637:BPZ852201 BZV851637:BZV852201 CJR851637:CJR852201 CTN851637:CTN852201 DDJ851637:DDJ852201 DNF851637:DNF852201 DXB851637:DXB852201 EGX851637:EGX852201 EQT851637:EQT852201 FAP851637:FAP852201 FKL851637:FKL852201 FUH851637:FUH852201 GED851637:GED852201 GNZ851637:GNZ852201 GXV851637:GXV852201 HHR851637:HHR852201 HRN851637:HRN852201 IBJ851637:IBJ852201 ILF851637:ILF852201 IVB851637:IVB852201 JEX851637:JEX852201 JOT851637:JOT852201 JYP851637:JYP852201 KIL851637:KIL852201 KSH851637:KSH852201 LCD851637:LCD852201 LLZ851637:LLZ852201 LVV851637:LVV852201 MFR851637:MFR852201 MPN851637:MPN852201 MZJ851637:MZJ852201 NJF851637:NJF852201 NTB851637:NTB852201 OCX851637:OCX852201 OMT851637:OMT852201 OWP851637:OWP852201 PGL851637:PGL852201 PQH851637:PQH852201 QAD851637:QAD852201 QJZ851637:QJZ852201 QTV851637:QTV852201 RDR851637:RDR852201 RNN851637:RNN852201 RXJ851637:RXJ852201 SHF851637:SHF852201 SRB851637:SRB852201 TAX851637:TAX852201 TKT851637:TKT852201 TUP851637:TUP852201 UEL851637:UEL852201 UOH851637:UOH852201 UYD851637:UYD852201 VHZ851637:VHZ852201 VRV851637:VRV852201 WBR851637:WBR852201 WLN851637:WLN852201 WVJ851637:WVJ852201 B917173:B917737 IX917173:IX917737 ST917173:ST917737 ACP917173:ACP917737 AML917173:AML917737 AWH917173:AWH917737 BGD917173:BGD917737 BPZ917173:BPZ917737 BZV917173:BZV917737 CJR917173:CJR917737 CTN917173:CTN917737 DDJ917173:DDJ917737 DNF917173:DNF917737 DXB917173:DXB917737 EGX917173:EGX917737 EQT917173:EQT917737 FAP917173:FAP917737 FKL917173:FKL917737 FUH917173:FUH917737 GED917173:GED917737 GNZ917173:GNZ917737 GXV917173:GXV917737 HHR917173:HHR917737 HRN917173:HRN917737 IBJ917173:IBJ917737 ILF917173:ILF917737 IVB917173:IVB917737 JEX917173:JEX917737 JOT917173:JOT917737 JYP917173:JYP917737 KIL917173:KIL917737 KSH917173:KSH917737 LCD917173:LCD917737 LLZ917173:LLZ917737 LVV917173:LVV917737 MFR917173:MFR917737 MPN917173:MPN917737 MZJ917173:MZJ917737 NJF917173:NJF917737 NTB917173:NTB917737 OCX917173:OCX917737 OMT917173:OMT917737 OWP917173:OWP917737 PGL917173:PGL917737 PQH917173:PQH917737 QAD917173:QAD917737 QJZ917173:QJZ917737 QTV917173:QTV917737 RDR917173:RDR917737 RNN917173:RNN917737 RXJ917173:RXJ917737 SHF917173:SHF917737 SRB917173:SRB917737 TAX917173:TAX917737 TKT917173:TKT917737 TUP917173:TUP917737 UEL917173:UEL917737 UOH917173:UOH917737 UYD917173:UYD917737 VHZ917173:VHZ917737 VRV917173:VRV917737 WBR917173:WBR917737 WLN917173:WLN917737 WVJ917173:WVJ917737 B982709:B983273 IX982709:IX983273 ST982709:ST983273 ACP982709:ACP983273 AML982709:AML983273 AWH982709:AWH983273 BGD982709:BGD983273 BPZ982709:BPZ983273 BZV982709:BZV983273 CJR982709:CJR983273 CTN982709:CTN983273 DDJ982709:DDJ983273 DNF982709:DNF983273 DXB982709:DXB983273 EGX982709:EGX983273 EQT982709:EQT983273 FAP982709:FAP983273 FKL982709:FKL983273 FUH982709:FUH983273 GED982709:GED983273 GNZ982709:GNZ983273 GXV982709:GXV983273 HHR982709:HHR983273 HRN982709:HRN983273 IBJ982709:IBJ983273 ILF982709:ILF983273 IVB982709:IVB983273 JEX982709:JEX983273 JOT982709:JOT983273 JYP982709:JYP983273 KIL982709:KIL983273 KSH982709:KSH983273 LCD982709:LCD983273 LLZ982709:LLZ983273 LVV982709:LVV983273 MFR982709:MFR983273 MPN982709:MPN983273 MZJ982709:MZJ983273 NJF982709:NJF983273 NTB982709:NTB983273 OCX982709:OCX983273 OMT982709:OMT983273 OWP982709:OWP983273 PGL982709:PGL983273 PQH982709:PQH983273 QAD982709:QAD983273 QJZ982709:QJZ983273 QTV982709:QTV983273 RDR982709:RDR983273 RNN982709:RNN983273 RXJ982709:RXJ983273 SHF982709:SHF983273 SRB982709:SRB983273 TAX982709:TAX983273 TKT982709:TKT983273 TUP982709:TUP983273 UEL982709:UEL983273 UOH982709:UOH983273 UYD982709:UYD983273 VHZ982709:VHZ983273 VRV982709:VRV983273 WBR982709:WBR983273 WLN982709:WLN983273 B4:B266 ST4:ST294 ACP4:ACP294 AML4:AML294 AWH4:AWH294 BGD4:BGD294 BPZ4:BPZ294 BZV4:BZV294 CJR4:CJR294 CTN4:CTN294 DDJ4:DDJ294 DNF4:DNF294 DXB4:DXB294 EGX4:EGX294 EQT4:EQT294 FAP4:FAP294 FKL4:FKL294 FUH4:FUH294 GED4:GED294 GNZ4:GNZ294 GXV4:GXV294 HHR4:HHR294 HRN4:HRN294 IBJ4:IBJ294 ILF4:ILF294 IVB4:IVB294 JEX4:JEX294 JOT4:JOT294 JYP4:JYP294 KIL4:KIL294 KSH4:KSH294 LCD4:LCD294 LLZ4:LLZ294 LVV4:LVV294 MFR4:MFR294 MPN4:MPN294 MZJ4:MZJ294 NJF4:NJF294 NTB4:NTB294 OCX4:OCX294 OMT4:OMT294 OWP4:OWP294 PGL4:PGL294 PQH4:PQH294 QAD4:QAD294 QJZ4:QJZ294 QTV4:QTV294 RDR4:RDR294 RNN4:RNN294 RXJ4:RXJ294 SHF4:SHF294 SRB4:SRB294 TAX4:TAX294 TKT4:TKT294 TUP4:TUP294 UEL4:UEL294 UOH4:UOH294 UYD4:UYD294 VHZ4:VHZ294 VRV4:VRV294 WBR4:WBR294 WLN4:WLN294 WVJ4:WVJ294 IX4:IX294" xr:uid="{DFF2FE32-C234-6A48-BFC1-D52D0E85A6AD}">
      <formula1>"Architecture &amp; Interiors, Major Systems, Technology, Structure, Roofs, Vertical Transportation, Food &amp; Beverage, Civil, FF&amp;E"</formula1>
    </dataValidation>
    <dataValidation type="list" allowBlank="1" showInputMessage="1" showErrorMessage="1" sqref="G283:G293 G4:G102 G183:G207 G214:G241" xr:uid="{12422BC9-5024-0E47-8215-6675638589FD}">
      <formula1>"Low, Medium, High"</formula1>
    </dataValidation>
  </dataValidations>
  <pageMargins left="0.7" right="0.7" top="0.75" bottom="0.75" header="0.3" footer="0.3"/>
  <pageSetup orientation="portrait" horizontalDpi="0" verticalDpi="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A2220-57ED-954A-B57A-8FC205AEF2DB}">
  <dimension ref="A1:CT306"/>
  <sheetViews>
    <sheetView zoomScale="77" zoomScaleNormal="77" workbookViewId="0">
      <pane xSplit="4" ySplit="6" topLeftCell="E275" activePane="bottomRight" state="frozen"/>
      <selection pane="topRight" activeCell="E1" sqref="E1"/>
      <selection pane="bottomLeft" activeCell="A7" sqref="A7"/>
      <selection pane="bottomRight" activeCell="J4" sqref="J4"/>
    </sheetView>
  </sheetViews>
  <sheetFormatPr defaultColWidth="11.125" defaultRowHeight="15.75"/>
  <cols>
    <col min="1" max="1" width="16" style="74" customWidth="1"/>
    <col min="2" max="2" width="57" bestFit="1" customWidth="1"/>
    <col min="3" max="3" width="31.625" customWidth="1"/>
    <col min="4" max="4" width="21.625" bestFit="1" customWidth="1"/>
    <col min="5" max="5" width="22.5" bestFit="1" customWidth="1"/>
    <col min="6" max="6" width="21.875" bestFit="1" customWidth="1"/>
    <col min="7" max="7" width="18.625" bestFit="1" customWidth="1"/>
    <col min="8" max="8" width="24.125" bestFit="1" customWidth="1"/>
    <col min="9" max="10" width="12.625" bestFit="1" customWidth="1"/>
    <col min="11" max="11" width="24.375" bestFit="1" customWidth="1"/>
    <col min="12" max="12" width="12.625" customWidth="1"/>
    <col min="13" max="13" width="13" bestFit="1" customWidth="1"/>
    <col min="14" max="14" width="20.5" bestFit="1" customWidth="1"/>
    <col min="15" max="15" width="14.5" bestFit="1" customWidth="1"/>
    <col min="16" max="16" width="15.125" bestFit="1" customWidth="1"/>
    <col min="17" max="17" width="13.125" bestFit="1" customWidth="1"/>
    <col min="18" max="18" width="12" bestFit="1" customWidth="1"/>
    <col min="19" max="19" width="21.875" bestFit="1" customWidth="1"/>
    <col min="20" max="20" width="18" bestFit="1" customWidth="1"/>
    <col min="21" max="21" width="20" bestFit="1" customWidth="1"/>
    <col min="22" max="22" width="23.875" bestFit="1" customWidth="1"/>
    <col min="23" max="24" width="12" bestFit="1" customWidth="1"/>
    <col min="25" max="31" width="16.375" bestFit="1" customWidth="1"/>
    <col min="32" max="32" width="16.625" bestFit="1" customWidth="1"/>
    <col min="33" max="33" width="16.375" bestFit="1" customWidth="1"/>
    <col min="34" max="34" width="17.875" bestFit="1" customWidth="1"/>
    <col min="35" max="41" width="16.375" bestFit="1" customWidth="1"/>
    <col min="42" max="42" width="21.625" bestFit="1" customWidth="1"/>
    <col min="43" max="43" width="17" bestFit="1" customWidth="1"/>
    <col min="44" max="44" width="16.625" bestFit="1" customWidth="1"/>
    <col min="45" max="45" width="21.625" bestFit="1" customWidth="1"/>
    <col min="46" max="46" width="19.875" bestFit="1" customWidth="1"/>
    <col min="47" max="47" width="16.375" bestFit="1" customWidth="1"/>
    <col min="48" max="48" width="18.125" bestFit="1" customWidth="1"/>
    <col min="49" max="49" width="16.375" bestFit="1" customWidth="1"/>
    <col min="50" max="50" width="16.875" bestFit="1" customWidth="1"/>
    <col min="51" max="51" width="20" bestFit="1" customWidth="1"/>
    <col min="52" max="52" width="20.375" bestFit="1" customWidth="1"/>
    <col min="53" max="53" width="24.5" bestFit="1" customWidth="1"/>
    <col min="54" max="54" width="16.875" bestFit="1" customWidth="1"/>
    <col min="55" max="55" width="16.375" bestFit="1" customWidth="1"/>
    <col min="56" max="56" width="11.5" bestFit="1" customWidth="1"/>
    <col min="57" max="57" width="12.625" bestFit="1" customWidth="1"/>
    <col min="58" max="58" width="13.875" bestFit="1" customWidth="1"/>
    <col min="59" max="61" width="11.5" bestFit="1" customWidth="1"/>
    <col min="62" max="62" width="15.375" bestFit="1" customWidth="1"/>
    <col min="63" max="63" width="19.125" bestFit="1" customWidth="1"/>
    <col min="64" max="64" width="11.5" bestFit="1" customWidth="1"/>
    <col min="65" max="65" width="14.875" bestFit="1" customWidth="1"/>
    <col min="66" max="66" width="16.375" bestFit="1" customWidth="1"/>
    <col min="67" max="67" width="19.625" bestFit="1" customWidth="1"/>
    <col min="68" max="70" width="16.375" bestFit="1" customWidth="1"/>
    <col min="71" max="71" width="24.875" bestFit="1" customWidth="1"/>
    <col min="72" max="75" width="18" bestFit="1" customWidth="1"/>
    <col min="76" max="76" width="23" bestFit="1" customWidth="1"/>
    <col min="77" max="77" width="29" bestFit="1" customWidth="1"/>
    <col min="78" max="78" width="18.125" bestFit="1" customWidth="1"/>
    <col min="79" max="83" width="18" bestFit="1" customWidth="1"/>
    <col min="84" max="84" width="18.375" bestFit="1" customWidth="1"/>
    <col min="85" max="85" width="18" bestFit="1" customWidth="1"/>
    <col min="86" max="86" width="18.375" bestFit="1" customWidth="1"/>
    <col min="87" max="87" width="18" bestFit="1" customWidth="1"/>
    <col min="88" max="88" width="20.625" bestFit="1" customWidth="1"/>
    <col min="89" max="89" width="13.375" bestFit="1" customWidth="1"/>
    <col min="90" max="90" width="15.875" bestFit="1" customWidth="1"/>
    <col min="91" max="91" width="12.5" bestFit="1" customWidth="1"/>
    <col min="92" max="92" width="13.375" bestFit="1" customWidth="1"/>
    <col min="93" max="93" width="12.875" bestFit="1" customWidth="1"/>
    <col min="94" max="94" width="14.125" bestFit="1" customWidth="1"/>
    <col min="95" max="95" width="18.375" bestFit="1" customWidth="1"/>
  </cols>
  <sheetData>
    <row r="1" spans="1:98" ht="18">
      <c r="A1" s="505" t="s">
        <v>0</v>
      </c>
      <c r="B1" s="505"/>
      <c r="C1" s="505"/>
      <c r="D1" s="505"/>
      <c r="E1" s="506"/>
      <c r="F1" s="304" t="s">
        <v>1</v>
      </c>
      <c r="G1" s="304" t="s">
        <v>1</v>
      </c>
      <c r="H1" s="304" t="s">
        <v>1</v>
      </c>
      <c r="I1" s="304" t="s">
        <v>1</v>
      </c>
      <c r="J1" s="304" t="s">
        <v>1</v>
      </c>
      <c r="K1" s="304" t="s">
        <v>1</v>
      </c>
      <c r="L1" s="304" t="s">
        <v>1</v>
      </c>
      <c r="M1" s="304" t="s">
        <v>1</v>
      </c>
      <c r="N1" s="304" t="s">
        <v>1</v>
      </c>
      <c r="O1" s="304" t="s">
        <v>1</v>
      </c>
      <c r="P1" s="304" t="s">
        <v>2</v>
      </c>
      <c r="Q1" s="304" t="s">
        <v>1</v>
      </c>
      <c r="R1" s="304" t="s">
        <v>2</v>
      </c>
      <c r="S1" s="304" t="s">
        <v>2</v>
      </c>
      <c r="T1" s="304" t="s">
        <v>2</v>
      </c>
      <c r="U1" s="304" t="s">
        <v>2</v>
      </c>
      <c r="V1" s="304" t="s">
        <v>2</v>
      </c>
      <c r="W1" s="304" t="s">
        <v>2</v>
      </c>
      <c r="X1" s="304" t="s">
        <v>2</v>
      </c>
      <c r="Y1" s="304" t="s">
        <v>3</v>
      </c>
      <c r="Z1" s="304" t="s">
        <v>3</v>
      </c>
      <c r="AA1" s="304" t="s">
        <v>3</v>
      </c>
      <c r="AB1" s="304" t="s">
        <v>3</v>
      </c>
      <c r="AC1" s="304" t="s">
        <v>3</v>
      </c>
      <c r="AD1" s="304" t="s">
        <v>3</v>
      </c>
      <c r="AE1" s="304" t="s">
        <v>3</v>
      </c>
      <c r="AF1" s="304" t="s">
        <v>3</v>
      </c>
      <c r="AG1" s="304" t="s">
        <v>3</v>
      </c>
      <c r="AH1" s="304" t="s">
        <v>3</v>
      </c>
      <c r="AI1" s="304" t="s">
        <v>3</v>
      </c>
      <c r="AJ1" s="304" t="s">
        <v>3</v>
      </c>
      <c r="AK1" s="304" t="s">
        <v>3</v>
      </c>
      <c r="AL1" s="304" t="s">
        <v>3</v>
      </c>
      <c r="AM1" s="304" t="s">
        <v>3</v>
      </c>
      <c r="AN1" s="304" t="s">
        <v>3</v>
      </c>
      <c r="AO1" s="304" t="s">
        <v>3</v>
      </c>
      <c r="AP1" s="304" t="s">
        <v>3</v>
      </c>
      <c r="AQ1" s="304" t="s">
        <v>3</v>
      </c>
      <c r="AR1" s="304" t="s">
        <v>3</v>
      </c>
      <c r="AS1" s="304" t="s">
        <v>3</v>
      </c>
      <c r="AT1" s="304" t="s">
        <v>3</v>
      </c>
      <c r="AU1" s="304" t="s">
        <v>3</v>
      </c>
      <c r="AV1" s="304" t="s">
        <v>3</v>
      </c>
      <c r="AW1" s="304" t="s">
        <v>3</v>
      </c>
      <c r="AX1" s="304" t="s">
        <v>3</v>
      </c>
      <c r="AY1" s="304" t="s">
        <v>3</v>
      </c>
      <c r="AZ1" s="304" t="s">
        <v>3</v>
      </c>
      <c r="BA1" s="304" t="s">
        <v>3</v>
      </c>
      <c r="BB1" s="304" t="s">
        <v>3</v>
      </c>
      <c r="BC1" s="304" t="s">
        <v>3</v>
      </c>
      <c r="BD1" s="304" t="s">
        <v>4</v>
      </c>
      <c r="BE1" s="304" t="s">
        <v>4</v>
      </c>
      <c r="BF1" s="304" t="s">
        <v>4</v>
      </c>
      <c r="BG1" s="304" t="s">
        <v>4</v>
      </c>
      <c r="BH1" s="304" t="s">
        <v>4</v>
      </c>
      <c r="BI1" s="304" t="s">
        <v>4</v>
      </c>
      <c r="BJ1" s="304" t="s">
        <v>4</v>
      </c>
      <c r="BK1" s="304" t="s">
        <v>4</v>
      </c>
      <c r="BL1" s="304" t="s">
        <v>4</v>
      </c>
      <c r="BM1" s="304" t="s">
        <v>4</v>
      </c>
      <c r="BN1" s="304" t="s">
        <v>5</v>
      </c>
      <c r="BO1" s="304" t="s">
        <v>5</v>
      </c>
      <c r="BP1" s="304" t="s">
        <v>5</v>
      </c>
      <c r="BQ1" s="304" t="s">
        <v>5</v>
      </c>
      <c r="BR1" s="304" t="s">
        <v>5</v>
      </c>
      <c r="BS1" s="304" t="s">
        <v>5</v>
      </c>
      <c r="BT1" s="304" t="s">
        <v>6</v>
      </c>
      <c r="BU1" s="304" t="s">
        <v>6</v>
      </c>
      <c r="BV1" s="304" t="s">
        <v>6</v>
      </c>
      <c r="BW1" s="304" t="s">
        <v>6</v>
      </c>
      <c r="BX1" s="304" t="s">
        <v>6</v>
      </c>
      <c r="BY1" s="304" t="s">
        <v>6</v>
      </c>
      <c r="BZ1" s="304" t="s">
        <v>6</v>
      </c>
      <c r="CA1" s="304" t="s">
        <v>6</v>
      </c>
      <c r="CB1" s="304" t="s">
        <v>6</v>
      </c>
      <c r="CC1" s="304" t="s">
        <v>6</v>
      </c>
      <c r="CD1" s="304" t="s">
        <v>6</v>
      </c>
      <c r="CE1" s="304" t="s">
        <v>6</v>
      </c>
      <c r="CF1" s="304" t="s">
        <v>6</v>
      </c>
      <c r="CG1" s="304" t="s">
        <v>6</v>
      </c>
      <c r="CH1" s="304" t="s">
        <v>6</v>
      </c>
      <c r="CI1" s="304" t="s">
        <v>6</v>
      </c>
      <c r="CJ1" s="304" t="s">
        <v>7</v>
      </c>
      <c r="CK1" s="304" t="s">
        <v>8</v>
      </c>
      <c r="CL1" s="304" t="s">
        <v>9</v>
      </c>
      <c r="CM1" s="304" t="s">
        <v>9</v>
      </c>
      <c r="CN1" s="304" t="s">
        <v>9</v>
      </c>
      <c r="CO1" s="304" t="s">
        <v>9</v>
      </c>
      <c r="CP1" s="304" t="s">
        <v>9</v>
      </c>
      <c r="CQ1" s="304" t="s">
        <v>10</v>
      </c>
      <c r="CR1" s="305"/>
      <c r="CS1" s="305"/>
      <c r="CT1" s="306"/>
    </row>
    <row r="2" spans="1:98" ht="18">
      <c r="A2" s="507" t="s">
        <v>1294</v>
      </c>
      <c r="B2" s="507"/>
      <c r="C2" s="507"/>
      <c r="D2" s="507"/>
      <c r="E2" s="508"/>
      <c r="F2" s="307" t="s">
        <v>12</v>
      </c>
      <c r="G2" s="307" t="s">
        <v>13</v>
      </c>
      <c r="H2" s="307" t="s">
        <v>14</v>
      </c>
      <c r="I2" s="307" t="s">
        <v>15</v>
      </c>
      <c r="J2" s="307" t="s">
        <v>13</v>
      </c>
      <c r="K2" s="307" t="s">
        <v>16</v>
      </c>
      <c r="L2" s="307" t="s">
        <v>15</v>
      </c>
      <c r="M2" s="307" t="s">
        <v>17</v>
      </c>
      <c r="N2" s="307" t="s">
        <v>16</v>
      </c>
      <c r="O2" s="307" t="s">
        <v>18</v>
      </c>
      <c r="P2" s="307" t="s">
        <v>19</v>
      </c>
      <c r="Q2" s="307" t="s">
        <v>20</v>
      </c>
      <c r="R2" s="307" t="s">
        <v>21</v>
      </c>
      <c r="S2" s="307" t="s">
        <v>22</v>
      </c>
      <c r="T2" s="307" t="s">
        <v>22</v>
      </c>
      <c r="U2" s="307" t="s">
        <v>22</v>
      </c>
      <c r="V2" s="307" t="s">
        <v>22</v>
      </c>
      <c r="W2" s="307" t="s">
        <v>22</v>
      </c>
      <c r="X2" s="307" t="s">
        <v>22</v>
      </c>
      <c r="Y2" s="307" t="s">
        <v>15</v>
      </c>
      <c r="Z2" s="307" t="s">
        <v>23</v>
      </c>
      <c r="AA2" s="308" t="s">
        <v>15</v>
      </c>
      <c r="AB2" s="308" t="s">
        <v>15</v>
      </c>
      <c r="AC2" s="308" t="s">
        <v>15</v>
      </c>
      <c r="AD2" s="308" t="s">
        <v>15</v>
      </c>
      <c r="AE2" s="308" t="s">
        <v>15</v>
      </c>
      <c r="AF2" s="308" t="s">
        <v>15</v>
      </c>
      <c r="AG2" s="308" t="s">
        <v>23</v>
      </c>
      <c r="AH2" s="308" t="s">
        <v>15</v>
      </c>
      <c r="AI2" s="308" t="s">
        <v>15</v>
      </c>
      <c r="AJ2" s="308" t="s">
        <v>15</v>
      </c>
      <c r="AK2" s="308" t="s">
        <v>24</v>
      </c>
      <c r="AL2" s="307" t="s">
        <v>24</v>
      </c>
      <c r="AM2" s="307" t="s">
        <v>25</v>
      </c>
      <c r="AN2" s="307" t="s">
        <v>26</v>
      </c>
      <c r="AO2" s="307" t="s">
        <v>24</v>
      </c>
      <c r="AP2" s="307" t="s">
        <v>27</v>
      </c>
      <c r="AQ2" s="307" t="s">
        <v>27</v>
      </c>
      <c r="AR2" s="307" t="s">
        <v>27</v>
      </c>
      <c r="AS2" s="307" t="s">
        <v>27</v>
      </c>
      <c r="AT2" s="307" t="s">
        <v>27</v>
      </c>
      <c r="AU2" s="307" t="s">
        <v>27</v>
      </c>
      <c r="AV2" s="307" t="s">
        <v>27</v>
      </c>
      <c r="AW2" s="307" t="s">
        <v>28</v>
      </c>
      <c r="AX2" s="307" t="s">
        <v>27</v>
      </c>
      <c r="AY2" s="307" t="s">
        <v>15</v>
      </c>
      <c r="AZ2" s="307" t="s">
        <v>15</v>
      </c>
      <c r="BA2" s="307" t="s">
        <v>21</v>
      </c>
      <c r="BB2" s="307" t="s">
        <v>17</v>
      </c>
      <c r="BC2" s="307" t="s">
        <v>20</v>
      </c>
      <c r="BD2" s="307" t="s">
        <v>15</v>
      </c>
      <c r="BE2" s="307" t="s">
        <v>24</v>
      </c>
      <c r="BF2" s="307" t="s">
        <v>26</v>
      </c>
      <c r="BG2" s="307" t="s">
        <v>24</v>
      </c>
      <c r="BH2" s="307" t="s">
        <v>15</v>
      </c>
      <c r="BI2" s="307" t="s">
        <v>27</v>
      </c>
      <c r="BJ2" s="307" t="s">
        <v>29</v>
      </c>
      <c r="BK2" s="307" t="s">
        <v>27</v>
      </c>
      <c r="BL2" s="307" t="s">
        <v>27</v>
      </c>
      <c r="BM2" s="307" t="s">
        <v>26</v>
      </c>
      <c r="BN2" s="307" t="s">
        <v>20</v>
      </c>
      <c r="BO2" s="307" t="s">
        <v>21</v>
      </c>
      <c r="BP2" s="307" t="s">
        <v>27</v>
      </c>
      <c r="BQ2" s="307" t="s">
        <v>24</v>
      </c>
      <c r="BR2" s="307" t="s">
        <v>30</v>
      </c>
      <c r="BS2" s="307" t="s">
        <v>21</v>
      </c>
      <c r="BT2" s="307" t="s">
        <v>26</v>
      </c>
      <c r="BU2" s="307" t="s">
        <v>26</v>
      </c>
      <c r="BV2" s="307" t="s">
        <v>26</v>
      </c>
      <c r="BW2" s="307" t="s">
        <v>26</v>
      </c>
      <c r="BX2" s="307" t="s">
        <v>26</v>
      </c>
      <c r="BY2" s="307" t="s">
        <v>26</v>
      </c>
      <c r="BZ2" s="307" t="s">
        <v>27</v>
      </c>
      <c r="CA2" s="307" t="s">
        <v>27</v>
      </c>
      <c r="CB2" s="307" t="s">
        <v>24</v>
      </c>
      <c r="CC2" s="307" t="s">
        <v>27</v>
      </c>
      <c r="CD2" s="307" t="s">
        <v>27</v>
      </c>
      <c r="CE2" s="307" t="s">
        <v>27</v>
      </c>
      <c r="CF2" s="307" t="s">
        <v>27</v>
      </c>
      <c r="CG2" s="307" t="s">
        <v>27</v>
      </c>
      <c r="CH2" s="307" t="s">
        <v>31</v>
      </c>
      <c r="CI2" s="307" t="s">
        <v>15</v>
      </c>
      <c r="CJ2" s="307" t="s">
        <v>20</v>
      </c>
      <c r="CK2" s="307" t="s">
        <v>32</v>
      </c>
      <c r="CL2" s="307" t="s">
        <v>33</v>
      </c>
      <c r="CM2" s="307" t="s">
        <v>32</v>
      </c>
      <c r="CN2" s="307" t="s">
        <v>32</v>
      </c>
      <c r="CO2" s="307" t="s">
        <v>32</v>
      </c>
      <c r="CP2" s="307" t="s">
        <v>32</v>
      </c>
      <c r="CQ2" s="307"/>
      <c r="CR2" s="305"/>
      <c r="CS2" s="305"/>
      <c r="CT2" s="306"/>
    </row>
    <row r="3" spans="1:98" ht="18">
      <c r="A3" s="509" t="s">
        <v>34</v>
      </c>
      <c r="B3" s="509"/>
      <c r="C3" s="509"/>
      <c r="D3" s="509"/>
      <c r="E3" s="510"/>
      <c r="F3" s="304"/>
      <c r="G3" s="304"/>
      <c r="H3" s="304"/>
      <c r="I3" s="304"/>
      <c r="J3" s="304"/>
      <c r="K3" s="304"/>
      <c r="L3" s="304"/>
      <c r="M3" s="304"/>
      <c r="N3" s="304"/>
      <c r="O3" s="304"/>
      <c r="P3" s="304"/>
      <c r="Q3" s="304"/>
      <c r="R3" s="304"/>
      <c r="S3" s="304"/>
      <c r="T3" s="304"/>
      <c r="U3" s="304"/>
      <c r="V3" s="304"/>
      <c r="W3" s="304"/>
      <c r="X3" s="304"/>
      <c r="Y3" s="304">
        <v>102</v>
      </c>
      <c r="Z3" s="304">
        <v>104</v>
      </c>
      <c r="AA3" s="304">
        <v>105</v>
      </c>
      <c r="AB3" s="304">
        <v>107</v>
      </c>
      <c r="AC3" s="304">
        <v>108</v>
      </c>
      <c r="AD3" s="304">
        <v>111</v>
      </c>
      <c r="AE3" s="304">
        <v>113</v>
      </c>
      <c r="AF3" s="304">
        <v>115</v>
      </c>
      <c r="AG3" s="304">
        <v>116</v>
      </c>
      <c r="AH3" s="304">
        <v>118</v>
      </c>
      <c r="AI3" s="304">
        <v>119</v>
      </c>
      <c r="AJ3" s="304">
        <v>122</v>
      </c>
      <c r="AK3" s="304">
        <v>103</v>
      </c>
      <c r="AL3" s="304">
        <v>107</v>
      </c>
      <c r="AM3" s="304" t="s">
        <v>35</v>
      </c>
      <c r="AN3" s="304">
        <v>110</v>
      </c>
      <c r="AO3" s="304">
        <v>110</v>
      </c>
      <c r="AP3" s="304" t="s">
        <v>36</v>
      </c>
      <c r="AQ3" s="304">
        <v>103</v>
      </c>
      <c r="AR3" s="304">
        <v>106</v>
      </c>
      <c r="AS3" s="304">
        <v>109</v>
      </c>
      <c r="AT3" s="304">
        <v>110</v>
      </c>
      <c r="AU3" s="304">
        <v>113</v>
      </c>
      <c r="AV3" s="304">
        <v>114</v>
      </c>
      <c r="AW3" s="304">
        <v>116</v>
      </c>
      <c r="AX3" s="304">
        <v>118</v>
      </c>
      <c r="AY3" s="304" t="s">
        <v>37</v>
      </c>
      <c r="AZ3" s="304" t="s">
        <v>38</v>
      </c>
      <c r="BA3" s="304" t="s">
        <v>38</v>
      </c>
      <c r="BB3" s="304"/>
      <c r="BC3" s="304"/>
      <c r="BD3" s="304" t="s">
        <v>39</v>
      </c>
      <c r="BE3" s="304" t="s">
        <v>4</v>
      </c>
      <c r="BF3" s="304" t="s">
        <v>40</v>
      </c>
      <c r="BG3" s="304" t="s">
        <v>4</v>
      </c>
      <c r="BH3" s="304" t="s">
        <v>4</v>
      </c>
      <c r="BI3" s="304" t="s">
        <v>4</v>
      </c>
      <c r="BJ3" s="304" t="s">
        <v>4</v>
      </c>
      <c r="BK3" s="304" t="s">
        <v>4</v>
      </c>
      <c r="BL3" s="304" t="s">
        <v>4</v>
      </c>
      <c r="BM3" s="304" t="s">
        <v>41</v>
      </c>
      <c r="BN3" s="304" t="s">
        <v>5</v>
      </c>
      <c r="BO3" s="304" t="s">
        <v>5</v>
      </c>
      <c r="BP3" s="304" t="s">
        <v>5</v>
      </c>
      <c r="BQ3" s="304" t="s">
        <v>5</v>
      </c>
      <c r="BR3" s="304" t="s">
        <v>5</v>
      </c>
      <c r="BS3" s="304" t="s">
        <v>5</v>
      </c>
      <c r="BT3" s="304">
        <v>303</v>
      </c>
      <c r="BU3" s="304">
        <v>304</v>
      </c>
      <c r="BV3" s="304">
        <v>309</v>
      </c>
      <c r="BW3" s="304">
        <v>312</v>
      </c>
      <c r="BX3" s="304">
        <v>320</v>
      </c>
      <c r="BY3" s="304">
        <v>327</v>
      </c>
      <c r="BZ3" s="304">
        <v>321</v>
      </c>
      <c r="CA3" s="304">
        <v>331</v>
      </c>
      <c r="CB3" s="304">
        <v>333</v>
      </c>
      <c r="CC3" s="304">
        <v>334</v>
      </c>
      <c r="CD3" s="304">
        <v>324</v>
      </c>
      <c r="CE3" s="304">
        <v>315</v>
      </c>
      <c r="CF3" s="304">
        <v>321</v>
      </c>
      <c r="CG3" s="304">
        <v>324</v>
      </c>
      <c r="CH3" s="304">
        <v>318</v>
      </c>
      <c r="CI3" s="304"/>
      <c r="CJ3" s="304" t="s">
        <v>7</v>
      </c>
      <c r="CK3" s="304" t="s">
        <v>8</v>
      </c>
      <c r="CL3" s="304" t="s">
        <v>9</v>
      </c>
      <c r="CM3" s="304" t="s">
        <v>42</v>
      </c>
      <c r="CN3" s="304" t="s">
        <v>9</v>
      </c>
      <c r="CO3" s="304" t="s">
        <v>9</v>
      </c>
      <c r="CP3" s="304" t="s">
        <v>9</v>
      </c>
      <c r="CQ3" s="304"/>
      <c r="CR3" s="305"/>
      <c r="CS3" s="305"/>
      <c r="CT3" s="306"/>
    </row>
    <row r="4" spans="1:98" ht="18">
      <c r="A4" s="507" t="s">
        <v>43</v>
      </c>
      <c r="B4" s="507"/>
      <c r="C4" s="507"/>
      <c r="D4" s="507"/>
      <c r="E4" s="508"/>
      <c r="F4" s="307" t="s">
        <v>44</v>
      </c>
      <c r="G4" s="307" t="s">
        <v>45</v>
      </c>
      <c r="H4" s="307" t="s">
        <v>1295</v>
      </c>
      <c r="I4" s="307" t="s">
        <v>46</v>
      </c>
      <c r="J4" s="307" t="s">
        <v>47</v>
      </c>
      <c r="K4" s="307" t="s">
        <v>48</v>
      </c>
      <c r="L4" s="307" t="s">
        <v>49</v>
      </c>
      <c r="M4" s="307" t="s">
        <v>50</v>
      </c>
      <c r="N4" s="307" t="s">
        <v>51</v>
      </c>
      <c r="O4" s="307" t="s">
        <v>52</v>
      </c>
      <c r="P4" s="307" t="s">
        <v>53</v>
      </c>
      <c r="Q4" s="307" t="s">
        <v>54</v>
      </c>
      <c r="R4" s="307" t="s">
        <v>55</v>
      </c>
      <c r="S4" s="307" t="s">
        <v>56</v>
      </c>
      <c r="T4" s="307" t="s">
        <v>57</v>
      </c>
      <c r="U4" s="307" t="s">
        <v>58</v>
      </c>
      <c r="V4" s="307" t="s">
        <v>59</v>
      </c>
      <c r="W4" s="307" t="s">
        <v>60</v>
      </c>
      <c r="X4" s="307" t="s">
        <v>61</v>
      </c>
      <c r="Y4" s="307" t="s">
        <v>1296</v>
      </c>
      <c r="Z4" s="307" t="s">
        <v>62</v>
      </c>
      <c r="AA4" s="307" t="s">
        <v>63</v>
      </c>
      <c r="AB4" s="307" t="s">
        <v>64</v>
      </c>
      <c r="AC4" s="307" t="s">
        <v>65</v>
      </c>
      <c r="AD4" s="307" t="s">
        <v>1297</v>
      </c>
      <c r="AE4" s="307" t="s">
        <v>66</v>
      </c>
      <c r="AF4" s="307" t="s">
        <v>67</v>
      </c>
      <c r="AG4" s="307" t="s">
        <v>68</v>
      </c>
      <c r="AH4" s="307" t="s">
        <v>69</v>
      </c>
      <c r="AI4" s="307" t="s">
        <v>70</v>
      </c>
      <c r="AJ4" s="307" t="s">
        <v>71</v>
      </c>
      <c r="AK4" s="307" t="s">
        <v>72</v>
      </c>
      <c r="AL4" s="307" t="s">
        <v>73</v>
      </c>
      <c r="AM4" s="307" t="s">
        <v>35</v>
      </c>
      <c r="AN4" s="307" t="s">
        <v>74</v>
      </c>
      <c r="AO4" s="307" t="s">
        <v>75</v>
      </c>
      <c r="AP4" s="307" t="s">
        <v>76</v>
      </c>
      <c r="AQ4" s="307" t="s">
        <v>77</v>
      </c>
      <c r="AR4" s="307" t="s">
        <v>78</v>
      </c>
      <c r="AS4" s="307" t="s">
        <v>79</v>
      </c>
      <c r="AT4" s="307" t="s">
        <v>80</v>
      </c>
      <c r="AU4" s="307" t="s">
        <v>81</v>
      </c>
      <c r="AV4" s="307" t="s">
        <v>82</v>
      </c>
      <c r="AW4" s="307" t="s">
        <v>83</v>
      </c>
      <c r="AX4" s="307" t="s">
        <v>84</v>
      </c>
      <c r="AY4" s="307" t="s">
        <v>85</v>
      </c>
      <c r="AZ4" s="307" t="s">
        <v>86</v>
      </c>
      <c r="BA4" s="307" t="s">
        <v>87</v>
      </c>
      <c r="BB4" s="307" t="s">
        <v>88</v>
      </c>
      <c r="BC4" s="307" t="s">
        <v>89</v>
      </c>
      <c r="BD4" s="307" t="s">
        <v>90</v>
      </c>
      <c r="BE4" s="307" t="s">
        <v>91</v>
      </c>
      <c r="BF4" s="307" t="s">
        <v>92</v>
      </c>
      <c r="BG4" s="307" t="s">
        <v>93</v>
      </c>
      <c r="BH4" s="307" t="s">
        <v>94</v>
      </c>
      <c r="BI4" s="307" t="s">
        <v>95</v>
      </c>
      <c r="BJ4" s="307" t="s">
        <v>96</v>
      </c>
      <c r="BK4" s="307" t="s">
        <v>1298</v>
      </c>
      <c r="BL4" s="307" t="s">
        <v>97</v>
      </c>
      <c r="BM4" s="307" t="s">
        <v>98</v>
      </c>
      <c r="BN4" s="307" t="s">
        <v>99</v>
      </c>
      <c r="BO4" s="307" t="s">
        <v>100</v>
      </c>
      <c r="BP4" s="307" t="s">
        <v>101</v>
      </c>
      <c r="BQ4" s="307" t="s">
        <v>102</v>
      </c>
      <c r="BR4" s="307" t="s">
        <v>103</v>
      </c>
      <c r="BS4" s="307" t="s">
        <v>104</v>
      </c>
      <c r="BT4" s="307" t="s">
        <v>1299</v>
      </c>
      <c r="BU4" s="307" t="s">
        <v>105</v>
      </c>
      <c r="BV4" s="307" t="s">
        <v>106</v>
      </c>
      <c r="BW4" s="307" t="s">
        <v>107</v>
      </c>
      <c r="BX4" s="307" t="s">
        <v>108</v>
      </c>
      <c r="BY4" s="307" t="s">
        <v>109</v>
      </c>
      <c r="BZ4" s="307" t="s">
        <v>110</v>
      </c>
      <c r="CA4" s="307" t="s">
        <v>111</v>
      </c>
      <c r="CB4" s="307" t="s">
        <v>112</v>
      </c>
      <c r="CC4" s="307" t="s">
        <v>113</v>
      </c>
      <c r="CD4" s="307" t="s">
        <v>114</v>
      </c>
      <c r="CE4" s="307" t="s">
        <v>115</v>
      </c>
      <c r="CF4" s="307" t="s">
        <v>116</v>
      </c>
      <c r="CG4" s="307" t="s">
        <v>1300</v>
      </c>
      <c r="CH4" s="307" t="s">
        <v>117</v>
      </c>
      <c r="CI4" s="307" t="s">
        <v>118</v>
      </c>
      <c r="CJ4" s="307" t="s">
        <v>119</v>
      </c>
      <c r="CK4" s="307" t="s">
        <v>32</v>
      </c>
      <c r="CL4" s="307" t="s">
        <v>120</v>
      </c>
      <c r="CM4" s="307" t="s">
        <v>32</v>
      </c>
      <c r="CN4" s="307" t="s">
        <v>121</v>
      </c>
      <c r="CO4" s="307" t="s">
        <v>122</v>
      </c>
      <c r="CP4" s="307" t="s">
        <v>123</v>
      </c>
      <c r="CQ4" s="307" t="s">
        <v>124</v>
      </c>
      <c r="CR4" s="305"/>
      <c r="CS4" s="305"/>
      <c r="CT4" s="306"/>
    </row>
    <row r="5" spans="1:98" ht="30">
      <c r="A5" s="511" t="s">
        <v>1301</v>
      </c>
      <c r="B5" s="511"/>
      <c r="C5" s="511"/>
      <c r="D5" s="511"/>
      <c r="E5" s="512"/>
      <c r="F5" s="304" t="s">
        <v>44</v>
      </c>
      <c r="G5" s="304" t="s">
        <v>45</v>
      </c>
      <c r="H5" s="304" t="s">
        <v>1295</v>
      </c>
      <c r="I5" s="304" t="s">
        <v>125</v>
      </c>
      <c r="J5" s="304" t="s">
        <v>13</v>
      </c>
      <c r="K5" s="304" t="s">
        <v>16</v>
      </c>
      <c r="L5" s="304" t="s">
        <v>126</v>
      </c>
      <c r="M5" s="304" t="s">
        <v>17</v>
      </c>
      <c r="N5" s="304"/>
      <c r="O5" s="304"/>
      <c r="P5" s="304"/>
      <c r="Q5" s="304"/>
      <c r="R5" s="304"/>
      <c r="S5" s="304"/>
      <c r="T5" s="304"/>
      <c r="U5" s="304"/>
      <c r="V5" s="304"/>
      <c r="W5" s="304"/>
      <c r="X5" s="304"/>
      <c r="Y5" s="304" t="s">
        <v>126</v>
      </c>
      <c r="Z5" s="304" t="s">
        <v>127</v>
      </c>
      <c r="AA5" s="304" t="s">
        <v>126</v>
      </c>
      <c r="AB5" s="304" t="s">
        <v>128</v>
      </c>
      <c r="AC5" s="304" t="s">
        <v>1302</v>
      </c>
      <c r="AD5" s="304" t="s">
        <v>126</v>
      </c>
      <c r="AE5" s="304" t="s">
        <v>129</v>
      </c>
      <c r="AF5" s="304" t="s">
        <v>126</v>
      </c>
      <c r="AG5" s="304" t="s">
        <v>127</v>
      </c>
      <c r="AH5" s="304" t="s">
        <v>130</v>
      </c>
      <c r="AI5" s="304" t="s">
        <v>131</v>
      </c>
      <c r="AJ5" s="304" t="s">
        <v>129</v>
      </c>
      <c r="AK5" s="304" t="s">
        <v>13</v>
      </c>
      <c r="AL5" s="304" t="s">
        <v>13</v>
      </c>
      <c r="AM5" s="309" t="s">
        <v>132</v>
      </c>
      <c r="AN5" s="304" t="s">
        <v>13</v>
      </c>
      <c r="AO5" s="304" t="s">
        <v>133</v>
      </c>
      <c r="AP5" s="304" t="s">
        <v>133</v>
      </c>
      <c r="AQ5" s="304"/>
      <c r="AR5" s="304"/>
      <c r="AS5" s="304" t="s">
        <v>134</v>
      </c>
      <c r="AT5" s="304" t="s">
        <v>135</v>
      </c>
      <c r="AU5" s="304" t="s">
        <v>136</v>
      </c>
      <c r="AV5" s="304" t="s">
        <v>137</v>
      </c>
      <c r="AW5" s="309" t="s">
        <v>138</v>
      </c>
      <c r="AX5" s="309"/>
      <c r="AY5" s="304" t="s">
        <v>133</v>
      </c>
      <c r="AZ5" s="304" t="s">
        <v>133</v>
      </c>
      <c r="BA5" s="304" t="s">
        <v>21</v>
      </c>
      <c r="BB5" s="304" t="s">
        <v>14</v>
      </c>
      <c r="BC5" s="304" t="s">
        <v>20</v>
      </c>
      <c r="BD5" s="304"/>
      <c r="BE5" s="304" t="s">
        <v>139</v>
      </c>
      <c r="BF5" s="304" t="s">
        <v>13</v>
      </c>
      <c r="BG5" s="304"/>
      <c r="BH5" s="304"/>
      <c r="BI5" s="304"/>
      <c r="BJ5" s="304" t="s">
        <v>17</v>
      </c>
      <c r="BK5" s="304"/>
      <c r="BL5" s="304"/>
      <c r="BM5" s="304"/>
      <c r="BN5" s="304" t="s">
        <v>883</v>
      </c>
      <c r="BO5" s="304" t="s">
        <v>883</v>
      </c>
      <c r="BP5" s="304" t="s">
        <v>883</v>
      </c>
      <c r="BQ5" s="304" t="s">
        <v>883</v>
      </c>
      <c r="BR5" s="304" t="s">
        <v>883</v>
      </c>
      <c r="BS5" s="304"/>
      <c r="BT5" s="304" t="s">
        <v>126</v>
      </c>
      <c r="BU5" s="304" t="s">
        <v>13</v>
      </c>
      <c r="BV5" s="304" t="s">
        <v>129</v>
      </c>
      <c r="BW5" s="304"/>
      <c r="BX5" s="304" t="s">
        <v>140</v>
      </c>
      <c r="BY5" s="304" t="s">
        <v>140</v>
      </c>
      <c r="BZ5" s="304" t="s">
        <v>139</v>
      </c>
      <c r="CA5" s="304" t="s">
        <v>141</v>
      </c>
      <c r="CB5" s="304" t="s">
        <v>1303</v>
      </c>
      <c r="CC5" s="304"/>
      <c r="CD5" s="304" t="s">
        <v>13</v>
      </c>
      <c r="CE5" s="304" t="s">
        <v>142</v>
      </c>
      <c r="CF5" s="304" t="s">
        <v>13</v>
      </c>
      <c r="CG5" s="304"/>
      <c r="CH5" s="304" t="s">
        <v>138</v>
      </c>
      <c r="CI5" s="304" t="s">
        <v>13</v>
      </c>
      <c r="CJ5" s="304"/>
      <c r="CK5" s="304" t="s">
        <v>888</v>
      </c>
      <c r="CL5" s="304" t="s">
        <v>888</v>
      </c>
      <c r="CM5" s="304" t="s">
        <v>888</v>
      </c>
      <c r="CN5" s="304" t="s">
        <v>888</v>
      </c>
      <c r="CO5" s="304" t="s">
        <v>888</v>
      </c>
      <c r="CP5" s="304" t="s">
        <v>888</v>
      </c>
      <c r="CQ5" s="304" t="s">
        <v>143</v>
      </c>
      <c r="CR5" s="305"/>
      <c r="CS5" s="305"/>
      <c r="CT5" s="306"/>
    </row>
    <row r="6" spans="1:98" ht="78.75">
      <c r="A6" s="345" t="s">
        <v>144</v>
      </c>
      <c r="B6" s="83" t="s">
        <v>697</v>
      </c>
      <c r="C6" s="70" t="s">
        <v>698</v>
      </c>
      <c r="D6" s="84" t="s">
        <v>664</v>
      </c>
      <c r="E6" s="84" t="s">
        <v>145</v>
      </c>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85" t="s">
        <v>146</v>
      </c>
      <c r="CS6" s="85" t="s">
        <v>147</v>
      </c>
      <c r="CT6" s="323" t="s">
        <v>148</v>
      </c>
    </row>
    <row r="7" spans="1:98" ht="18.75" thickBot="1">
      <c r="A7" s="346"/>
      <c r="B7" s="13"/>
      <c r="C7" s="75"/>
      <c r="D7" s="75"/>
      <c r="E7" s="75"/>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2" t="s">
        <v>150</v>
      </c>
      <c r="CS7" s="2"/>
      <c r="CT7" s="324"/>
    </row>
    <row r="8" spans="1:98" ht="16.5" thickBot="1">
      <c r="A8" s="347"/>
      <c r="B8" s="81"/>
      <c r="C8" s="53"/>
      <c r="D8" s="53"/>
      <c r="E8" s="5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80"/>
      <c r="CS8" s="80"/>
      <c r="CT8" s="325"/>
    </row>
    <row r="9" spans="1:98">
      <c r="A9" s="56" t="s">
        <v>13</v>
      </c>
      <c r="B9" s="55" t="s">
        <v>547</v>
      </c>
      <c r="C9" s="15"/>
      <c r="D9" s="310" t="s">
        <v>548</v>
      </c>
      <c r="E9" s="310" t="s">
        <v>549</v>
      </c>
      <c r="F9" s="311"/>
      <c r="G9" s="311"/>
      <c r="H9" s="311"/>
      <c r="I9" s="311"/>
      <c r="J9" s="311"/>
      <c r="K9" s="311"/>
      <c r="L9" s="311"/>
      <c r="M9" s="311"/>
      <c r="N9" s="311"/>
      <c r="O9" s="311"/>
      <c r="P9" s="311"/>
      <c r="Q9" s="311"/>
      <c r="R9" s="311">
        <v>3</v>
      </c>
      <c r="S9" s="311"/>
      <c r="T9" s="311"/>
      <c r="U9" s="311"/>
      <c r="V9" s="311"/>
      <c r="W9" s="311"/>
      <c r="X9" s="311"/>
      <c r="Y9" s="311"/>
      <c r="Z9" s="311"/>
      <c r="AA9" s="311"/>
      <c r="AB9" s="311"/>
      <c r="AC9" s="311"/>
      <c r="AD9" s="311"/>
      <c r="AE9" s="311"/>
      <c r="AF9" s="311"/>
      <c r="AG9" s="311"/>
      <c r="AH9" s="311"/>
      <c r="AI9" s="311">
        <v>2</v>
      </c>
      <c r="AJ9" s="311"/>
      <c r="AK9" s="311"/>
      <c r="AL9" s="311"/>
      <c r="AM9" s="311"/>
      <c r="AN9" s="311"/>
      <c r="AO9" s="311"/>
      <c r="AP9" s="311"/>
      <c r="AQ9" s="311"/>
      <c r="AR9" s="311"/>
      <c r="AS9" s="311"/>
      <c r="AT9" s="311"/>
      <c r="AU9" s="311"/>
      <c r="AV9" s="311"/>
      <c r="AW9" s="311"/>
      <c r="AX9" s="311"/>
      <c r="AY9" s="311"/>
      <c r="AZ9" s="311"/>
      <c r="BA9" s="311"/>
      <c r="BB9" s="311"/>
      <c r="BC9" s="311"/>
      <c r="BD9" s="311"/>
      <c r="BE9" s="311"/>
      <c r="BF9" s="311"/>
      <c r="BG9" s="311"/>
      <c r="BH9" s="311"/>
      <c r="BI9" s="311"/>
      <c r="BJ9" s="311"/>
      <c r="BK9" s="311"/>
      <c r="BL9" s="311"/>
      <c r="BM9" s="311"/>
      <c r="BN9" s="311"/>
      <c r="BO9" s="311"/>
      <c r="BP9" s="22"/>
      <c r="BQ9" s="22"/>
      <c r="BR9" s="22"/>
      <c r="BS9" s="22"/>
      <c r="BT9" s="311"/>
      <c r="BU9" s="311"/>
      <c r="BV9" s="311"/>
      <c r="BW9" s="311"/>
      <c r="BX9" s="311"/>
      <c r="BY9" s="311"/>
      <c r="BZ9" s="22"/>
      <c r="CA9" s="22"/>
      <c r="CB9" s="22"/>
      <c r="CC9" s="22"/>
      <c r="CD9" s="22"/>
      <c r="CE9" s="22"/>
      <c r="CF9" s="22"/>
      <c r="CG9" s="22"/>
      <c r="CH9" s="22"/>
      <c r="CI9" s="22"/>
      <c r="CJ9" s="22"/>
      <c r="CK9" s="22"/>
      <c r="CL9" s="22"/>
      <c r="CM9" s="22"/>
      <c r="CN9" s="311"/>
      <c r="CO9" s="311"/>
      <c r="CP9" s="22"/>
      <c r="CQ9" s="22"/>
      <c r="CR9" s="15">
        <v>7</v>
      </c>
      <c r="CS9" s="15"/>
      <c r="CT9" s="86">
        <f t="shared" ref="CT9:CT71" si="0">SUM(F9:CQ9)</f>
        <v>5</v>
      </c>
    </row>
    <row r="10" spans="1:98">
      <c r="A10" s="56" t="s">
        <v>13</v>
      </c>
      <c r="B10" s="55" t="s">
        <v>172</v>
      </c>
      <c r="C10" s="15"/>
      <c r="D10" s="310" t="s">
        <v>173</v>
      </c>
      <c r="E10" s="310" t="s">
        <v>174</v>
      </c>
      <c r="F10" s="311"/>
      <c r="G10" s="311"/>
      <c r="H10" s="311"/>
      <c r="I10" s="311"/>
      <c r="J10" s="311">
        <v>2</v>
      </c>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v>2</v>
      </c>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15">
        <v>7</v>
      </c>
      <c r="CS10" s="15"/>
      <c r="CT10" s="86">
        <f t="shared" si="0"/>
        <v>4</v>
      </c>
    </row>
    <row r="11" spans="1:98">
      <c r="A11" s="56" t="s">
        <v>13</v>
      </c>
      <c r="B11" s="55" t="s">
        <v>1304</v>
      </c>
      <c r="C11" s="15"/>
      <c r="D11" s="310" t="s">
        <v>173</v>
      </c>
      <c r="E11" s="310" t="s">
        <v>175</v>
      </c>
      <c r="F11" s="311"/>
      <c r="G11" s="311"/>
      <c r="H11" s="311"/>
      <c r="I11" s="311"/>
      <c r="J11" s="311">
        <v>1</v>
      </c>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c r="AN11" s="311"/>
      <c r="AO11" s="311"/>
      <c r="AP11" s="311"/>
      <c r="AQ11" s="311"/>
      <c r="AR11" s="311"/>
      <c r="AS11" s="311"/>
      <c r="AT11" s="311"/>
      <c r="AU11" s="311"/>
      <c r="AV11" s="311"/>
      <c r="AW11" s="311"/>
      <c r="AX11" s="311"/>
      <c r="AY11" s="311"/>
      <c r="AZ11" s="311"/>
      <c r="BA11" s="311"/>
      <c r="BB11" s="311"/>
      <c r="BC11" s="311"/>
      <c r="BD11" s="311"/>
      <c r="BE11" s="311"/>
      <c r="BF11" s="311"/>
      <c r="BG11" s="311"/>
      <c r="BH11" s="311"/>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15">
        <v>7</v>
      </c>
      <c r="CS11" s="15"/>
      <c r="CT11" s="86">
        <f t="shared" si="0"/>
        <v>1</v>
      </c>
    </row>
    <row r="12" spans="1:98">
      <c r="A12" s="56" t="s">
        <v>13</v>
      </c>
      <c r="B12" s="55" t="s">
        <v>735</v>
      </c>
      <c r="C12" s="15" t="s">
        <v>712</v>
      </c>
      <c r="D12" s="310" t="s">
        <v>177</v>
      </c>
      <c r="E12" s="310" t="s">
        <v>184</v>
      </c>
      <c r="F12" s="311"/>
      <c r="G12" s="311">
        <v>3</v>
      </c>
      <c r="H12" s="311"/>
      <c r="I12" s="311"/>
      <c r="J12" s="311">
        <v>2</v>
      </c>
      <c r="K12" s="311"/>
      <c r="L12" s="311"/>
      <c r="M12" s="311"/>
      <c r="N12" s="311"/>
      <c r="O12" s="311"/>
      <c r="P12" s="311"/>
      <c r="Q12" s="311"/>
      <c r="R12" s="311">
        <v>1</v>
      </c>
      <c r="S12" s="311"/>
      <c r="T12" s="311"/>
      <c r="U12" s="311"/>
      <c r="V12" s="311"/>
      <c r="W12" s="311"/>
      <c r="X12" s="311"/>
      <c r="Y12" s="311"/>
      <c r="Z12" s="311"/>
      <c r="AA12" s="311"/>
      <c r="AB12" s="311"/>
      <c r="AC12" s="311"/>
      <c r="AD12" s="311"/>
      <c r="AE12" s="311"/>
      <c r="AF12" s="311"/>
      <c r="AG12" s="311"/>
      <c r="AH12" s="311"/>
      <c r="AI12" s="311"/>
      <c r="AJ12" s="311"/>
      <c r="AK12" s="311"/>
      <c r="AL12" s="311"/>
      <c r="AM12" s="311"/>
      <c r="AN12" s="311">
        <v>2</v>
      </c>
      <c r="AO12" s="311">
        <v>5</v>
      </c>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1"/>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15">
        <v>20</v>
      </c>
      <c r="CS12" s="15"/>
      <c r="CT12" s="86">
        <f t="shared" si="0"/>
        <v>13</v>
      </c>
    </row>
    <row r="13" spans="1:98">
      <c r="A13" s="56" t="s">
        <v>13</v>
      </c>
      <c r="B13" s="55" t="s">
        <v>193</v>
      </c>
      <c r="C13" s="15" t="s">
        <v>194</v>
      </c>
      <c r="D13" s="310" t="s">
        <v>195</v>
      </c>
      <c r="E13" s="310"/>
      <c r="F13" s="311"/>
      <c r="G13" s="311"/>
      <c r="H13" s="311"/>
      <c r="I13" s="311"/>
      <c r="J13" s="311"/>
      <c r="K13" s="311"/>
      <c r="L13" s="311"/>
      <c r="M13" s="311"/>
      <c r="N13" s="311"/>
      <c r="O13" s="311"/>
      <c r="P13" s="311"/>
      <c r="Q13" s="311"/>
      <c r="R13" s="311"/>
      <c r="S13" s="311"/>
      <c r="T13" s="311"/>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T13" s="311"/>
      <c r="AU13" s="311"/>
      <c r="AV13" s="311"/>
      <c r="AW13" s="311"/>
      <c r="AX13" s="311"/>
      <c r="AY13" s="311">
        <v>4</v>
      </c>
      <c r="AZ13" s="311">
        <v>4</v>
      </c>
      <c r="BA13" s="311"/>
      <c r="BB13" s="311"/>
      <c r="BC13" s="311"/>
      <c r="BD13" s="311"/>
      <c r="BE13" s="311" t="s">
        <v>150</v>
      </c>
      <c r="BF13" s="311">
        <v>5</v>
      </c>
      <c r="BG13" s="311"/>
      <c r="BH13" s="311"/>
      <c r="BI13" s="312"/>
      <c r="BJ13" s="312">
        <v>2</v>
      </c>
      <c r="BK13" s="312" t="s">
        <v>150</v>
      </c>
      <c r="BL13" s="311">
        <v>1</v>
      </c>
      <c r="BM13" s="311">
        <v>5</v>
      </c>
      <c r="BN13" s="311"/>
      <c r="BO13" s="311"/>
      <c r="BP13" s="22">
        <v>1</v>
      </c>
      <c r="BQ13" s="22"/>
      <c r="BR13" s="22"/>
      <c r="BS13" s="22"/>
      <c r="BT13" s="22"/>
      <c r="BU13" s="22"/>
      <c r="BV13" s="22"/>
      <c r="BW13" s="22"/>
      <c r="BX13" s="22"/>
      <c r="BY13" s="22"/>
      <c r="BZ13" s="22"/>
      <c r="CA13" s="22"/>
      <c r="CB13" s="22"/>
      <c r="CC13" s="22"/>
      <c r="CD13" s="22"/>
      <c r="CE13" s="22"/>
      <c r="CF13" s="22"/>
      <c r="CG13" s="22"/>
      <c r="CH13" s="22"/>
      <c r="CI13" s="22">
        <v>3</v>
      </c>
      <c r="CJ13" s="22">
        <v>1</v>
      </c>
      <c r="CK13" s="22"/>
      <c r="CL13" s="22"/>
      <c r="CM13" s="22"/>
      <c r="CN13" s="22">
        <v>2</v>
      </c>
      <c r="CO13" s="22">
        <v>2</v>
      </c>
      <c r="CP13" s="22"/>
      <c r="CQ13" s="22"/>
      <c r="CR13" s="15">
        <v>15</v>
      </c>
      <c r="CS13" s="15"/>
      <c r="CT13" s="86">
        <f t="shared" si="0"/>
        <v>30</v>
      </c>
    </row>
    <row r="14" spans="1:98">
      <c r="A14" s="56" t="s">
        <v>13</v>
      </c>
      <c r="B14" s="55" t="s">
        <v>193</v>
      </c>
      <c r="C14" s="15" t="s">
        <v>196</v>
      </c>
      <c r="D14" s="310" t="s">
        <v>195</v>
      </c>
      <c r="E14" s="310"/>
      <c r="F14" s="311"/>
      <c r="G14" s="311">
        <v>3</v>
      </c>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v>2</v>
      </c>
      <c r="AO14" s="311"/>
      <c r="AP14" s="311"/>
      <c r="AQ14" s="311"/>
      <c r="AR14" s="311"/>
      <c r="AS14" s="311"/>
      <c r="AT14" s="311"/>
      <c r="AU14" s="311"/>
      <c r="AV14" s="311"/>
      <c r="AW14" s="311"/>
      <c r="AX14" s="311"/>
      <c r="AY14" s="311"/>
      <c r="AZ14" s="311"/>
      <c r="BA14" s="311"/>
      <c r="BB14" s="311"/>
      <c r="BC14" s="311"/>
      <c r="BD14" s="311"/>
      <c r="BE14" s="311"/>
      <c r="BF14" s="311"/>
      <c r="BG14" s="311"/>
      <c r="BH14" s="311"/>
      <c r="BI14" s="312"/>
      <c r="BJ14" s="312"/>
      <c r="BK14" s="312"/>
      <c r="BL14" s="311"/>
      <c r="BM14" s="311">
        <v>5</v>
      </c>
      <c r="BN14" s="311"/>
      <c r="BO14" s="311"/>
      <c r="BP14" s="22"/>
      <c r="BQ14" s="22">
        <v>1</v>
      </c>
      <c r="BR14" s="22"/>
      <c r="BS14" s="22"/>
      <c r="BT14" s="22"/>
      <c r="BU14" s="22"/>
      <c r="BV14" s="311"/>
      <c r="BW14" s="311"/>
      <c r="BX14" s="311"/>
      <c r="BY14" s="311"/>
      <c r="BZ14" s="22"/>
      <c r="CA14" s="22"/>
      <c r="CB14" s="22"/>
      <c r="CC14" s="22"/>
      <c r="CD14" s="22"/>
      <c r="CE14" s="22"/>
      <c r="CF14" s="22"/>
      <c r="CG14" s="22"/>
      <c r="CH14" s="22"/>
      <c r="CI14" s="22"/>
      <c r="CJ14" s="22"/>
      <c r="CK14" s="22"/>
      <c r="CL14" s="22"/>
      <c r="CM14" s="22"/>
      <c r="CN14" s="22"/>
      <c r="CO14" s="22"/>
      <c r="CP14" s="22"/>
      <c r="CQ14" s="22"/>
      <c r="CR14" s="15">
        <v>15</v>
      </c>
      <c r="CS14" s="15"/>
      <c r="CT14" s="86">
        <f t="shared" si="0"/>
        <v>11</v>
      </c>
    </row>
    <row r="15" spans="1:98">
      <c r="A15" s="56" t="s">
        <v>13</v>
      </c>
      <c r="B15" s="55" t="s">
        <v>710</v>
      </c>
      <c r="C15" s="15" t="s">
        <v>709</v>
      </c>
      <c r="D15" s="310" t="s">
        <v>180</v>
      </c>
      <c r="E15" s="310" t="s">
        <v>186</v>
      </c>
      <c r="F15" s="311"/>
      <c r="G15" s="311">
        <v>1</v>
      </c>
      <c r="H15" s="311"/>
      <c r="I15" s="311"/>
      <c r="J15" s="311"/>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1"/>
      <c r="BF15" s="311"/>
      <c r="BG15" s="311"/>
      <c r="BH15" s="311"/>
      <c r="BI15" s="311"/>
      <c r="BJ15" s="311"/>
      <c r="BK15" s="311"/>
      <c r="BL15" s="311"/>
      <c r="BM15" s="311"/>
      <c r="BN15" s="311"/>
      <c r="BO15" s="311"/>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15">
        <v>20</v>
      </c>
      <c r="CS15" s="15"/>
      <c r="CT15" s="86">
        <f t="shared" si="0"/>
        <v>1</v>
      </c>
    </row>
    <row r="16" spans="1:98">
      <c r="A16" s="56" t="s">
        <v>13</v>
      </c>
      <c r="B16" s="55" t="s">
        <v>1305</v>
      </c>
      <c r="C16" s="15" t="s">
        <v>711</v>
      </c>
      <c r="D16" s="310" t="s">
        <v>180</v>
      </c>
      <c r="E16" s="310" t="s">
        <v>187</v>
      </c>
      <c r="F16" s="311"/>
      <c r="G16" s="311">
        <v>3</v>
      </c>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v>5</v>
      </c>
      <c r="AP16" s="311"/>
      <c r="AQ16" s="311"/>
      <c r="AR16" s="311"/>
      <c r="AS16" s="311"/>
      <c r="AT16" s="311"/>
      <c r="AU16" s="311"/>
      <c r="AV16" s="311"/>
      <c r="AW16" s="311"/>
      <c r="AX16" s="311"/>
      <c r="AY16" s="311"/>
      <c r="AZ16" s="311"/>
      <c r="BA16" s="311"/>
      <c r="BB16" s="311"/>
      <c r="BC16" s="311"/>
      <c r="BD16" s="311"/>
      <c r="BE16" s="311"/>
      <c r="BF16" s="311"/>
      <c r="BG16" s="311"/>
      <c r="BH16" s="311"/>
      <c r="BI16" s="311"/>
      <c r="BJ16" s="311"/>
      <c r="BK16" s="311"/>
      <c r="BL16" s="311"/>
      <c r="BM16" s="311"/>
      <c r="BN16" s="311"/>
      <c r="BO16" s="311"/>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15">
        <v>20</v>
      </c>
      <c r="CS16" s="15"/>
      <c r="CT16" s="86">
        <f t="shared" si="0"/>
        <v>8</v>
      </c>
    </row>
    <row r="17" spans="1:98">
      <c r="A17" s="56" t="s">
        <v>13</v>
      </c>
      <c r="B17" s="55" t="s">
        <v>717</v>
      </c>
      <c r="C17" s="15" t="s">
        <v>179</v>
      </c>
      <c r="D17" s="310" t="s">
        <v>180</v>
      </c>
      <c r="E17" s="310"/>
      <c r="F17" s="311"/>
      <c r="G17" s="311"/>
      <c r="H17" s="311"/>
      <c r="I17" s="311"/>
      <c r="J17" s="311"/>
      <c r="K17" s="311"/>
      <c r="L17" s="311"/>
      <c r="M17" s="311"/>
      <c r="N17" s="311"/>
      <c r="O17" s="311"/>
      <c r="P17" s="311"/>
      <c r="Q17" s="311"/>
      <c r="R17" s="311"/>
      <c r="S17" s="311"/>
      <c r="T17" s="311"/>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D17" s="311"/>
      <c r="BE17" s="311"/>
      <c r="BF17" s="311">
        <v>1</v>
      </c>
      <c r="BG17" s="311"/>
      <c r="BH17" s="311"/>
      <c r="BI17" s="312"/>
      <c r="BJ17" s="312"/>
      <c r="BK17" s="312"/>
      <c r="BL17" s="311"/>
      <c r="BM17" s="311"/>
      <c r="BN17" s="22"/>
      <c r="BO17" s="22"/>
      <c r="BP17" s="22"/>
      <c r="BQ17" s="22"/>
      <c r="BR17" s="22"/>
      <c r="BS17" s="22"/>
      <c r="BT17" s="22"/>
      <c r="BU17" s="22"/>
      <c r="BV17" s="22"/>
      <c r="BW17" s="22"/>
      <c r="BX17" s="22"/>
      <c r="BY17" s="22"/>
      <c r="BZ17" s="22"/>
      <c r="CA17" s="22"/>
      <c r="CB17" s="22"/>
      <c r="CC17" s="22"/>
      <c r="CD17" s="22"/>
      <c r="CE17" s="22"/>
      <c r="CF17" s="22"/>
      <c r="CG17" s="22"/>
      <c r="CH17" s="22"/>
      <c r="CI17" s="22"/>
      <c r="CJ17" s="22">
        <v>1</v>
      </c>
      <c r="CK17" s="22"/>
      <c r="CL17" s="22"/>
      <c r="CM17" s="22"/>
      <c r="CN17" s="22"/>
      <c r="CO17" s="22"/>
      <c r="CP17" s="22"/>
      <c r="CQ17" s="22"/>
      <c r="CR17" s="15">
        <v>20</v>
      </c>
      <c r="CS17" s="15"/>
      <c r="CT17" s="86">
        <f t="shared" si="0"/>
        <v>2</v>
      </c>
    </row>
    <row r="18" spans="1:98">
      <c r="A18" s="56" t="s">
        <v>13</v>
      </c>
      <c r="B18" s="55" t="s">
        <v>714</v>
      </c>
      <c r="C18" s="15" t="s">
        <v>713</v>
      </c>
      <c r="D18" s="310" t="s">
        <v>180</v>
      </c>
      <c r="E18" s="310" t="s">
        <v>188</v>
      </c>
      <c r="F18" s="311"/>
      <c r="G18" s="311">
        <v>1</v>
      </c>
      <c r="H18" s="311"/>
      <c r="I18" s="311"/>
      <c r="J18" s="311">
        <v>1</v>
      </c>
      <c r="K18" s="311"/>
      <c r="L18" s="311"/>
      <c r="M18" s="311"/>
      <c r="N18" s="311"/>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v>5</v>
      </c>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11"/>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15">
        <v>20</v>
      </c>
      <c r="CS18" s="15"/>
      <c r="CT18" s="86">
        <f t="shared" si="0"/>
        <v>7</v>
      </c>
    </row>
    <row r="19" spans="1:98">
      <c r="A19" s="56" t="s">
        <v>13</v>
      </c>
      <c r="B19" s="55" t="s">
        <v>718</v>
      </c>
      <c r="C19" s="15" t="s">
        <v>713</v>
      </c>
      <c r="D19" s="310" t="s">
        <v>180</v>
      </c>
      <c r="E19" s="310" t="s">
        <v>192</v>
      </c>
      <c r="F19" s="311"/>
      <c r="G19" s="311">
        <v>1</v>
      </c>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v>1</v>
      </c>
      <c r="AP19" s="311"/>
      <c r="AQ19" s="311"/>
      <c r="AR19" s="311"/>
      <c r="AS19" s="311"/>
      <c r="AT19" s="311"/>
      <c r="AU19" s="311"/>
      <c r="AV19" s="311"/>
      <c r="AW19" s="311"/>
      <c r="AX19" s="311"/>
      <c r="AY19" s="311">
        <v>1</v>
      </c>
      <c r="AZ19" s="311">
        <v>1</v>
      </c>
      <c r="BA19" s="311"/>
      <c r="BB19" s="311"/>
      <c r="BC19" s="311"/>
      <c r="BD19" s="311"/>
      <c r="BE19" s="311"/>
      <c r="BF19" s="311"/>
      <c r="BG19" s="311"/>
      <c r="BH19" s="311"/>
      <c r="BI19" s="311"/>
      <c r="BJ19" s="311"/>
      <c r="BK19" s="311"/>
      <c r="BL19" s="311"/>
      <c r="BM19" s="311"/>
      <c r="BN19" s="311"/>
      <c r="BO19" s="311"/>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311"/>
      <c r="CO19" s="311"/>
      <c r="CP19" s="22"/>
      <c r="CQ19" s="22"/>
      <c r="CR19" s="15">
        <v>20</v>
      </c>
      <c r="CS19" s="15"/>
      <c r="CT19" s="86">
        <f t="shared" si="0"/>
        <v>4</v>
      </c>
    </row>
    <row r="20" spans="1:98">
      <c r="A20" s="56" t="s">
        <v>13</v>
      </c>
      <c r="B20" s="55" t="s">
        <v>715</v>
      </c>
      <c r="C20" s="15"/>
      <c r="D20" s="310" t="s">
        <v>177</v>
      </c>
      <c r="E20" s="310" t="s">
        <v>189</v>
      </c>
      <c r="F20" s="311"/>
      <c r="G20" s="311"/>
      <c r="H20" s="311"/>
      <c r="I20" s="311"/>
      <c r="J20" s="311">
        <v>2</v>
      </c>
      <c r="K20" s="311"/>
      <c r="L20" s="311"/>
      <c r="M20" s="311"/>
      <c r="N20" s="311"/>
      <c r="O20" s="311"/>
      <c r="P20" s="311"/>
      <c r="Q20" s="311"/>
      <c r="R20" s="311"/>
      <c r="S20" s="311"/>
      <c r="T20" s="311"/>
      <c r="U20" s="311"/>
      <c r="V20" s="311"/>
      <c r="W20" s="311"/>
      <c r="X20" s="311"/>
      <c r="Y20" s="311"/>
      <c r="Z20" s="311"/>
      <c r="AA20" s="311"/>
      <c r="AB20" s="311"/>
      <c r="AC20" s="311"/>
      <c r="AD20" s="311"/>
      <c r="AE20" s="311"/>
      <c r="AF20" s="311"/>
      <c r="AG20" s="311"/>
      <c r="AH20" s="311"/>
      <c r="AI20" s="311"/>
      <c r="AJ20" s="311"/>
      <c r="AK20" s="311"/>
      <c r="AL20" s="311"/>
      <c r="AM20" s="311"/>
      <c r="AN20" s="311"/>
      <c r="AO20" s="311"/>
      <c r="AP20" s="311"/>
      <c r="AQ20" s="311"/>
      <c r="AR20" s="311"/>
      <c r="AS20" s="311"/>
      <c r="AT20" s="311"/>
      <c r="AU20" s="311"/>
      <c r="AV20" s="311"/>
      <c r="AW20" s="311"/>
      <c r="AX20" s="311"/>
      <c r="AY20" s="311">
        <v>4</v>
      </c>
      <c r="AZ20" s="311">
        <v>4</v>
      </c>
      <c r="BA20" s="311"/>
      <c r="BB20" s="311"/>
      <c r="BC20" s="311"/>
      <c r="BD20" s="311"/>
      <c r="BE20" s="311"/>
      <c r="BF20" s="311"/>
      <c r="BG20" s="311"/>
      <c r="BH20" s="311"/>
      <c r="BI20" s="311"/>
      <c r="BJ20" s="311"/>
      <c r="BK20" s="311"/>
      <c r="BL20" s="311"/>
      <c r="BM20" s="311"/>
      <c r="BN20" s="311"/>
      <c r="BO20" s="311"/>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15">
        <v>15</v>
      </c>
      <c r="CS20" s="15"/>
      <c r="CT20" s="86">
        <f t="shared" si="0"/>
        <v>10</v>
      </c>
    </row>
    <row r="21" spans="1:98">
      <c r="A21" s="56" t="s">
        <v>13</v>
      </c>
      <c r="B21" s="56" t="s">
        <v>716</v>
      </c>
      <c r="C21" s="15" t="s">
        <v>415</v>
      </c>
      <c r="D21" s="310" t="s">
        <v>190</v>
      </c>
      <c r="E21" s="310" t="s">
        <v>191</v>
      </c>
      <c r="F21" s="311"/>
      <c r="G21" s="311"/>
      <c r="H21" s="311"/>
      <c r="I21" s="311"/>
      <c r="J21" s="311"/>
      <c r="K21" s="311"/>
      <c r="L21" s="311">
        <v>2</v>
      </c>
      <c r="M21" s="311"/>
      <c r="N21" s="311"/>
      <c r="O21" s="311"/>
      <c r="P21" s="311"/>
      <c r="Q21" s="311"/>
      <c r="R21" s="311"/>
      <c r="S21" s="311"/>
      <c r="T21" s="311"/>
      <c r="U21" s="311"/>
      <c r="V21" s="311"/>
      <c r="W21" s="311"/>
      <c r="X21" s="311"/>
      <c r="Y21" s="311"/>
      <c r="Z21" s="311"/>
      <c r="AA21" s="311"/>
      <c r="AB21" s="311"/>
      <c r="AC21" s="311"/>
      <c r="AD21" s="311"/>
      <c r="AE21" s="311"/>
      <c r="AF21" s="311"/>
      <c r="AG21" s="311"/>
      <c r="AH21" s="311"/>
      <c r="AI21" s="311"/>
      <c r="AJ21" s="311"/>
      <c r="AK21" s="311"/>
      <c r="AL21" s="311"/>
      <c r="AM21" s="311"/>
      <c r="AN21" s="311"/>
      <c r="AO21" s="311">
        <v>5</v>
      </c>
      <c r="AP21" s="311"/>
      <c r="AQ21" s="311"/>
      <c r="AR21" s="311"/>
      <c r="AS21" s="311"/>
      <c r="AT21" s="311"/>
      <c r="AU21" s="311"/>
      <c r="AV21" s="311"/>
      <c r="AW21" s="311"/>
      <c r="AX21" s="311"/>
      <c r="AY21" s="311"/>
      <c r="AZ21" s="311"/>
      <c r="BA21" s="311"/>
      <c r="BB21" s="311"/>
      <c r="BC21" s="311"/>
      <c r="BD21" s="311"/>
      <c r="BE21" s="311"/>
      <c r="BF21" s="311"/>
      <c r="BG21" s="311"/>
      <c r="BH21" s="311"/>
      <c r="BI21" s="311"/>
      <c r="BJ21" s="311"/>
      <c r="BK21" s="311"/>
      <c r="BL21" s="311"/>
      <c r="BM21" s="311"/>
      <c r="BN21" s="311"/>
      <c r="BO21" s="311"/>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15">
        <v>15</v>
      </c>
      <c r="CS21" s="15"/>
      <c r="CT21" s="86">
        <f t="shared" si="0"/>
        <v>7</v>
      </c>
    </row>
    <row r="22" spans="1:98">
      <c r="A22" s="56" t="s">
        <v>13</v>
      </c>
      <c r="B22" s="55" t="s">
        <v>176</v>
      </c>
      <c r="C22" s="15"/>
      <c r="D22" s="310" t="s">
        <v>177</v>
      </c>
      <c r="E22" s="310" t="s">
        <v>178</v>
      </c>
      <c r="F22" s="311"/>
      <c r="G22" s="311"/>
      <c r="H22" s="311"/>
      <c r="I22" s="311"/>
      <c r="J22" s="311">
        <v>1</v>
      </c>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11"/>
      <c r="AR22" s="311"/>
      <c r="AS22" s="311"/>
      <c r="AT22" s="311"/>
      <c r="AU22" s="311"/>
      <c r="AV22" s="311"/>
      <c r="AW22" s="311"/>
      <c r="AX22" s="311"/>
      <c r="AY22" s="311"/>
      <c r="AZ22" s="311"/>
      <c r="BA22" s="311"/>
      <c r="BB22" s="311"/>
      <c r="BC22" s="311"/>
      <c r="BD22" s="311"/>
      <c r="BE22" s="311"/>
      <c r="BF22" s="311"/>
      <c r="BG22" s="311"/>
      <c r="BH22" s="311"/>
      <c r="BI22" s="312"/>
      <c r="BJ22" s="312">
        <v>2</v>
      </c>
      <c r="BK22" s="312"/>
      <c r="BL22" s="311"/>
      <c r="BM22" s="311"/>
      <c r="BN22" s="22"/>
      <c r="BO22" s="22"/>
      <c r="BP22" s="22"/>
      <c r="BQ22" s="22"/>
      <c r="BR22" s="22"/>
      <c r="BS22" s="22"/>
      <c r="BT22" s="22"/>
      <c r="BU22" s="22"/>
      <c r="BV22" s="22"/>
      <c r="BW22" s="22"/>
      <c r="BX22" s="22"/>
      <c r="BY22" s="22"/>
      <c r="BZ22" s="22"/>
      <c r="CA22" s="22"/>
      <c r="CB22" s="22"/>
      <c r="CC22" s="22"/>
      <c r="CD22" s="22"/>
      <c r="CE22" s="22"/>
      <c r="CF22" s="22"/>
      <c r="CG22" s="22"/>
      <c r="CH22" s="22"/>
      <c r="CI22" s="22">
        <v>1</v>
      </c>
      <c r="CJ22" s="22"/>
      <c r="CK22" s="22"/>
      <c r="CL22" s="22"/>
      <c r="CM22" s="22"/>
      <c r="CN22" s="22"/>
      <c r="CO22" s="22"/>
      <c r="CP22" s="22"/>
      <c r="CQ22" s="22"/>
      <c r="CR22" s="15">
        <v>10</v>
      </c>
      <c r="CS22" s="15"/>
      <c r="CT22" s="86">
        <f t="shared" si="0"/>
        <v>4</v>
      </c>
    </row>
    <row r="23" spans="1:98">
      <c r="A23" s="56" t="s">
        <v>13</v>
      </c>
      <c r="B23" s="55" t="s">
        <v>181</v>
      </c>
      <c r="C23" s="15" t="s">
        <v>182</v>
      </c>
      <c r="D23" s="310" t="s">
        <v>183</v>
      </c>
      <c r="E23" s="310"/>
      <c r="F23" s="311"/>
      <c r="G23" s="311"/>
      <c r="H23" s="311"/>
      <c r="I23" s="311"/>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11"/>
      <c r="BG23" s="311"/>
      <c r="BH23" s="311"/>
      <c r="BI23" s="311"/>
      <c r="BJ23" s="311"/>
      <c r="BK23" s="311"/>
      <c r="BL23" s="311"/>
      <c r="BM23" s="311"/>
      <c r="BN23" s="311"/>
      <c r="BO23" s="311"/>
      <c r="BP23" s="22"/>
      <c r="BQ23" s="22"/>
      <c r="BR23" s="22"/>
      <c r="BS23" s="22"/>
      <c r="BT23" s="22"/>
      <c r="BU23" s="22"/>
      <c r="BV23" s="22"/>
      <c r="BW23" s="22"/>
      <c r="BX23" s="22"/>
      <c r="BY23" s="22"/>
      <c r="BZ23" s="22"/>
      <c r="CA23" s="22"/>
      <c r="CB23" s="22"/>
      <c r="CC23" s="22"/>
      <c r="CD23" s="22"/>
      <c r="CE23" s="22"/>
      <c r="CF23" s="22"/>
      <c r="CG23" s="22"/>
      <c r="CH23" s="22"/>
      <c r="CI23" s="22"/>
      <c r="CJ23" s="22">
        <v>1</v>
      </c>
      <c r="CK23" s="22"/>
      <c r="CL23" s="22"/>
      <c r="CM23" s="22"/>
      <c r="CN23" s="22"/>
      <c r="CO23" s="22"/>
      <c r="CP23" s="22"/>
      <c r="CQ23" s="22"/>
      <c r="CR23" s="15">
        <v>10</v>
      </c>
      <c r="CS23" s="15"/>
      <c r="CT23" s="86">
        <f t="shared" si="0"/>
        <v>1</v>
      </c>
    </row>
    <row r="24" spans="1:98">
      <c r="A24" s="56" t="s">
        <v>484</v>
      </c>
      <c r="B24" s="56" t="s">
        <v>538</v>
      </c>
      <c r="C24" s="15" t="s">
        <v>768</v>
      </c>
      <c r="D24" s="310" t="s">
        <v>539</v>
      </c>
      <c r="E24" s="310" t="s">
        <v>540</v>
      </c>
      <c r="F24" s="311"/>
      <c r="G24" s="311"/>
      <c r="H24" s="311"/>
      <c r="I24" s="311"/>
      <c r="J24" s="311"/>
      <c r="K24" s="311"/>
      <c r="L24" s="311"/>
      <c r="M24" s="311"/>
      <c r="N24" s="311"/>
      <c r="O24" s="311"/>
      <c r="P24" s="311"/>
      <c r="Q24" s="311"/>
      <c r="R24" s="311">
        <v>1</v>
      </c>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1"/>
      <c r="BE24" s="311"/>
      <c r="BF24" s="311"/>
      <c r="BG24" s="311"/>
      <c r="BH24" s="311"/>
      <c r="BI24" s="311"/>
      <c r="BJ24" s="311"/>
      <c r="BK24" s="311"/>
      <c r="BL24" s="311"/>
      <c r="BM24" s="311"/>
      <c r="BN24" s="311"/>
      <c r="BO24" s="311"/>
      <c r="BP24" s="22"/>
      <c r="BQ24" s="22"/>
      <c r="BR24" s="22"/>
      <c r="BS24" s="22"/>
      <c r="BT24" s="311"/>
      <c r="BU24" s="311"/>
      <c r="BV24" s="311"/>
      <c r="BW24" s="311"/>
      <c r="BX24" s="311"/>
      <c r="BY24" s="311"/>
      <c r="BZ24" s="22"/>
      <c r="CA24" s="22"/>
      <c r="CB24" s="22"/>
      <c r="CC24" s="22"/>
      <c r="CD24" s="22"/>
      <c r="CE24" s="22"/>
      <c r="CF24" s="22"/>
      <c r="CG24" s="22"/>
      <c r="CH24" s="22"/>
      <c r="CI24" s="22"/>
      <c r="CJ24" s="22"/>
      <c r="CK24" s="22"/>
      <c r="CL24" s="22"/>
      <c r="CM24" s="22"/>
      <c r="CN24" s="22"/>
      <c r="CO24" s="22"/>
      <c r="CP24" s="22"/>
      <c r="CQ24" s="22"/>
      <c r="CR24" s="15"/>
      <c r="CS24" s="15"/>
      <c r="CT24" s="86">
        <f t="shared" si="0"/>
        <v>1</v>
      </c>
    </row>
    <row r="25" spans="1:98">
      <c r="A25" s="56" t="s">
        <v>13</v>
      </c>
      <c r="B25" s="55" t="s">
        <v>485</v>
      </c>
      <c r="C25" s="15" t="s">
        <v>759</v>
      </c>
      <c r="D25" s="310" t="s">
        <v>180</v>
      </c>
      <c r="E25" s="310" t="s">
        <v>486</v>
      </c>
      <c r="F25" s="311"/>
      <c r="G25" s="311">
        <v>2</v>
      </c>
      <c r="H25" s="311"/>
      <c r="I25" s="311">
        <v>1</v>
      </c>
      <c r="J25" s="311"/>
      <c r="K25" s="311"/>
      <c r="L25" s="311"/>
      <c r="M25" s="311"/>
      <c r="N25" s="311"/>
      <c r="O25" s="311"/>
      <c r="P25" s="311"/>
      <c r="Q25" s="311"/>
      <c r="R25" s="311"/>
      <c r="S25" s="311"/>
      <c r="T25" s="311"/>
      <c r="U25" s="311"/>
      <c r="V25" s="311"/>
      <c r="W25" s="311"/>
      <c r="X25" s="311"/>
      <c r="Y25" s="311"/>
      <c r="Z25" s="311"/>
      <c r="AA25" s="311"/>
      <c r="AB25" s="311"/>
      <c r="AC25" s="311"/>
      <c r="AD25" s="311"/>
      <c r="AE25" s="311"/>
      <c r="AF25" s="311"/>
      <c r="AG25" s="311"/>
      <c r="AH25" s="311"/>
      <c r="AI25" s="311"/>
      <c r="AJ25" s="311"/>
      <c r="AK25" s="311">
        <v>1</v>
      </c>
      <c r="AL25" s="311"/>
      <c r="AM25" s="311"/>
      <c r="AN25" s="311"/>
      <c r="AO25" s="311"/>
      <c r="AP25" s="311">
        <v>2</v>
      </c>
      <c r="AQ25" s="311"/>
      <c r="AR25" s="311">
        <v>2</v>
      </c>
      <c r="AS25" s="311"/>
      <c r="AT25" s="311"/>
      <c r="AU25" s="311"/>
      <c r="AV25" s="311"/>
      <c r="AW25" s="311"/>
      <c r="AX25" s="311"/>
      <c r="AY25" s="311">
        <v>3</v>
      </c>
      <c r="AZ25" s="311">
        <v>3</v>
      </c>
      <c r="BA25" s="311"/>
      <c r="BB25" s="311"/>
      <c r="BC25" s="311"/>
      <c r="BD25" s="311"/>
      <c r="BE25" s="311"/>
      <c r="BF25" s="311"/>
      <c r="BG25" s="311">
        <v>2</v>
      </c>
      <c r="BH25" s="311"/>
      <c r="BI25" s="311"/>
      <c r="BJ25" s="311">
        <v>2</v>
      </c>
      <c r="BK25" s="311"/>
      <c r="BL25" s="311">
        <v>2</v>
      </c>
      <c r="BM25" s="311"/>
      <c r="BN25" s="311"/>
      <c r="BO25" s="311"/>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v>1</v>
      </c>
      <c r="CO25" s="22">
        <v>1</v>
      </c>
      <c r="CP25" s="22"/>
      <c r="CQ25" s="22"/>
      <c r="CR25" s="15"/>
      <c r="CS25" s="15"/>
      <c r="CT25" s="86">
        <f t="shared" si="0"/>
        <v>22</v>
      </c>
    </row>
    <row r="26" spans="1:98">
      <c r="A26" s="56" t="s">
        <v>13</v>
      </c>
      <c r="B26" s="55" t="s">
        <v>497</v>
      </c>
      <c r="C26" s="15" t="s">
        <v>763</v>
      </c>
      <c r="D26" s="310" t="s">
        <v>180</v>
      </c>
      <c r="E26" s="310" t="s">
        <v>498</v>
      </c>
      <c r="F26" s="311"/>
      <c r="G26" s="311"/>
      <c r="H26" s="311"/>
      <c r="I26" s="311"/>
      <c r="J26" s="311">
        <v>2</v>
      </c>
      <c r="K26" s="311"/>
      <c r="L26" s="311"/>
      <c r="M26" s="311"/>
      <c r="N26" s="311"/>
      <c r="O26" s="311"/>
      <c r="P26" s="311"/>
      <c r="Q26" s="311"/>
      <c r="R26" s="311"/>
      <c r="S26" s="311"/>
      <c r="T26" s="311"/>
      <c r="U26" s="311"/>
      <c r="V26" s="311"/>
      <c r="W26" s="311"/>
      <c r="X26" s="311"/>
      <c r="Y26" s="311"/>
      <c r="Z26" s="311"/>
      <c r="AA26" s="311"/>
      <c r="AB26" s="311"/>
      <c r="AC26" s="311"/>
      <c r="AD26" s="311"/>
      <c r="AE26" s="311"/>
      <c r="AF26" s="311"/>
      <c r="AG26" s="311"/>
      <c r="AH26" s="311">
        <v>1</v>
      </c>
      <c r="AI26" s="311"/>
      <c r="AJ26" s="311"/>
      <c r="AK26" s="311"/>
      <c r="AL26" s="311"/>
      <c r="AM26" s="311"/>
      <c r="AN26" s="311"/>
      <c r="AO26" s="311"/>
      <c r="AP26" s="311"/>
      <c r="AQ26" s="311"/>
      <c r="AR26" s="311"/>
      <c r="AS26" s="311"/>
      <c r="AT26" s="311"/>
      <c r="AU26" s="311"/>
      <c r="AV26" s="311"/>
      <c r="AW26" s="311"/>
      <c r="AX26" s="311"/>
      <c r="AY26" s="311"/>
      <c r="AZ26" s="311"/>
      <c r="BA26" s="311"/>
      <c r="BB26" s="311"/>
      <c r="BC26" s="311"/>
      <c r="BD26" s="311"/>
      <c r="BE26" s="311"/>
      <c r="BF26" s="311"/>
      <c r="BG26" s="311"/>
      <c r="BH26" s="311"/>
      <c r="BI26" s="311"/>
      <c r="BJ26" s="311"/>
      <c r="BK26" s="311"/>
      <c r="BL26" s="311"/>
      <c r="BM26" s="311"/>
      <c r="BN26" s="311"/>
      <c r="BO26" s="311"/>
      <c r="BP26" s="22"/>
      <c r="BQ26" s="22"/>
      <c r="BR26" s="22"/>
      <c r="BS26" s="22"/>
      <c r="BT26" s="311"/>
      <c r="BU26" s="311"/>
      <c r="BV26" s="311"/>
      <c r="BW26" s="311"/>
      <c r="BX26" s="311"/>
      <c r="BY26" s="311"/>
      <c r="BZ26" s="22"/>
      <c r="CA26" s="22"/>
      <c r="CB26" s="22"/>
      <c r="CC26" s="22"/>
      <c r="CD26" s="22"/>
      <c r="CE26" s="22"/>
      <c r="CF26" s="22"/>
      <c r="CG26" s="22"/>
      <c r="CH26" s="22"/>
      <c r="CI26" s="22"/>
      <c r="CJ26" s="22"/>
      <c r="CK26" s="22"/>
      <c r="CL26" s="22"/>
      <c r="CM26" s="22"/>
      <c r="CN26" s="22"/>
      <c r="CO26" s="22"/>
      <c r="CP26" s="22"/>
      <c r="CQ26" s="22"/>
      <c r="CR26" s="15"/>
      <c r="CS26" s="15"/>
      <c r="CT26" s="86">
        <f t="shared" si="0"/>
        <v>3</v>
      </c>
    </row>
    <row r="27" spans="1:98">
      <c r="A27" s="56" t="s">
        <v>13</v>
      </c>
      <c r="B27" s="55" t="s">
        <v>487</v>
      </c>
      <c r="C27" s="15" t="s">
        <v>760</v>
      </c>
      <c r="D27" s="310" t="s">
        <v>180</v>
      </c>
      <c r="E27" s="310" t="s">
        <v>488</v>
      </c>
      <c r="F27" s="311"/>
      <c r="G27" s="311">
        <v>1</v>
      </c>
      <c r="H27" s="311"/>
      <c r="I27" s="311"/>
      <c r="J27" s="311"/>
      <c r="K27" s="311"/>
      <c r="L27" s="311"/>
      <c r="M27" s="311"/>
      <c r="N27" s="311"/>
      <c r="O27" s="311"/>
      <c r="P27" s="311"/>
      <c r="Q27" s="311"/>
      <c r="R27" s="311">
        <v>1</v>
      </c>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v>4</v>
      </c>
      <c r="AP27" s="311"/>
      <c r="AQ27" s="311"/>
      <c r="AR27" s="311"/>
      <c r="AS27" s="311"/>
      <c r="AT27" s="311"/>
      <c r="AU27" s="311"/>
      <c r="AV27" s="311"/>
      <c r="AW27" s="311"/>
      <c r="AX27" s="311"/>
      <c r="AY27" s="311"/>
      <c r="AZ27" s="311"/>
      <c r="BA27" s="311"/>
      <c r="BB27" s="311"/>
      <c r="BC27" s="311"/>
      <c r="BD27" s="311"/>
      <c r="BE27" s="311"/>
      <c r="BF27" s="311">
        <v>4</v>
      </c>
      <c r="BG27" s="311">
        <v>1</v>
      </c>
      <c r="BH27" s="311"/>
      <c r="BI27" s="312">
        <v>1</v>
      </c>
      <c r="BJ27" s="312"/>
      <c r="BK27" s="312"/>
      <c r="BL27" s="311"/>
      <c r="BM27" s="311">
        <v>3</v>
      </c>
      <c r="BN27" s="311"/>
      <c r="BO27" s="311"/>
      <c r="BP27" s="22">
        <v>1</v>
      </c>
      <c r="BQ27" s="22">
        <v>1</v>
      </c>
      <c r="BR27" s="22"/>
      <c r="BS27" s="22"/>
      <c r="BT27" s="22"/>
      <c r="BU27" s="22"/>
      <c r="BV27" s="22"/>
      <c r="BW27" s="22"/>
      <c r="BX27" s="22"/>
      <c r="BY27" s="22"/>
      <c r="BZ27" s="22"/>
      <c r="CA27" s="22"/>
      <c r="CB27" s="22"/>
      <c r="CC27" s="22"/>
      <c r="CD27" s="22">
        <v>1</v>
      </c>
      <c r="CE27" s="22">
        <v>1</v>
      </c>
      <c r="CF27" s="22"/>
      <c r="CG27" s="22"/>
      <c r="CH27" s="22"/>
      <c r="CI27" s="22"/>
      <c r="CJ27" s="22"/>
      <c r="CK27" s="22"/>
      <c r="CL27" s="22"/>
      <c r="CM27" s="22"/>
      <c r="CN27" s="22">
        <v>1</v>
      </c>
      <c r="CO27" s="22">
        <v>1</v>
      </c>
      <c r="CP27" s="22"/>
      <c r="CQ27" s="22"/>
      <c r="CR27" s="15"/>
      <c r="CS27" s="15"/>
      <c r="CT27" s="86">
        <f t="shared" si="0"/>
        <v>21</v>
      </c>
    </row>
    <row r="28" spans="1:98">
      <c r="A28" s="56" t="s">
        <v>13</v>
      </c>
      <c r="B28" s="55" t="s">
        <v>737</v>
      </c>
      <c r="C28" s="15" t="s">
        <v>236</v>
      </c>
      <c r="D28" s="310" t="s">
        <v>180</v>
      </c>
      <c r="E28" s="310" t="s">
        <v>554</v>
      </c>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v>2</v>
      </c>
      <c r="AP28" s="311"/>
      <c r="AQ28" s="311"/>
      <c r="AR28" s="311"/>
      <c r="AS28" s="311"/>
      <c r="AT28" s="311"/>
      <c r="AU28" s="311"/>
      <c r="AV28" s="311"/>
      <c r="AW28" s="311"/>
      <c r="AX28" s="311"/>
      <c r="AY28" s="311"/>
      <c r="AZ28" s="311"/>
      <c r="BA28" s="311"/>
      <c r="BB28" s="311"/>
      <c r="BC28" s="311"/>
      <c r="BD28" s="311"/>
      <c r="BE28" s="311"/>
      <c r="BF28" s="311"/>
      <c r="BG28" s="311"/>
      <c r="BH28" s="311">
        <v>1</v>
      </c>
      <c r="BI28" s="311"/>
      <c r="BJ28" s="311"/>
      <c r="BK28" s="311"/>
      <c r="BL28" s="311"/>
      <c r="BM28" s="311"/>
      <c r="BN28" s="311"/>
      <c r="BO28" s="311"/>
      <c r="BP28" s="22"/>
      <c r="BQ28" s="22"/>
      <c r="BR28" s="22"/>
      <c r="BS28" s="22"/>
      <c r="BT28" s="311"/>
      <c r="BU28" s="311"/>
      <c r="BV28" s="311"/>
      <c r="BW28" s="311"/>
      <c r="BX28" s="311"/>
      <c r="BY28" s="311"/>
      <c r="BZ28" s="22"/>
      <c r="CA28" s="22"/>
      <c r="CB28" s="22"/>
      <c r="CC28" s="22"/>
      <c r="CD28" s="22"/>
      <c r="CE28" s="22"/>
      <c r="CF28" s="22"/>
      <c r="CG28" s="22"/>
      <c r="CH28" s="22"/>
      <c r="CI28" s="22">
        <v>3</v>
      </c>
      <c r="CJ28" s="22"/>
      <c r="CK28" s="22"/>
      <c r="CL28" s="22"/>
      <c r="CM28" s="22"/>
      <c r="CN28" s="22"/>
      <c r="CO28" s="22"/>
      <c r="CP28" s="22"/>
      <c r="CQ28" s="22"/>
      <c r="CR28" s="15"/>
      <c r="CS28" s="15"/>
      <c r="CT28" s="86">
        <f t="shared" si="0"/>
        <v>6</v>
      </c>
    </row>
    <row r="29" spans="1:98">
      <c r="A29" s="56" t="s">
        <v>13</v>
      </c>
      <c r="B29" s="55" t="s">
        <v>737</v>
      </c>
      <c r="C29" s="15" t="s">
        <v>736</v>
      </c>
      <c r="D29" s="310" t="s">
        <v>180</v>
      </c>
      <c r="E29" s="310" t="s">
        <v>645</v>
      </c>
      <c r="F29" s="311"/>
      <c r="G29" s="311"/>
      <c r="H29" s="311"/>
      <c r="I29" s="311"/>
      <c r="J29" s="15"/>
      <c r="K29" s="311"/>
      <c r="L29" s="311"/>
      <c r="M29" s="311"/>
      <c r="N29" s="311"/>
      <c r="O29" s="311"/>
      <c r="P29" s="311"/>
      <c r="Q29" s="311"/>
      <c r="R29" s="311"/>
      <c r="S29" s="311"/>
      <c r="T29" s="311"/>
      <c r="U29" s="311"/>
      <c r="V29" s="311"/>
      <c r="W29" s="311"/>
      <c r="X29" s="311"/>
      <c r="Y29" s="311"/>
      <c r="Z29" s="311"/>
      <c r="AA29" s="311"/>
      <c r="AB29" s="311"/>
      <c r="AC29" s="311"/>
      <c r="AD29" s="311"/>
      <c r="AE29" s="311"/>
      <c r="AF29" s="311"/>
      <c r="AG29" s="311"/>
      <c r="AH29" s="311"/>
      <c r="AI29" s="311"/>
      <c r="AJ29" s="311"/>
      <c r="AK29" s="311"/>
      <c r="AL29" s="311"/>
      <c r="AM29" s="311"/>
      <c r="AN29" s="311"/>
      <c r="AO29" s="311"/>
      <c r="AP29" s="311"/>
      <c r="AQ29" s="311"/>
      <c r="AR29" s="311"/>
      <c r="AS29" s="311"/>
      <c r="AT29" s="311"/>
      <c r="AU29" s="311"/>
      <c r="AV29" s="311"/>
      <c r="AW29" s="311"/>
      <c r="AX29" s="311"/>
      <c r="AY29" s="311"/>
      <c r="AZ29" s="311"/>
      <c r="BA29" s="311"/>
      <c r="BB29" s="311"/>
      <c r="BC29" s="311"/>
      <c r="BD29" s="311"/>
      <c r="BE29" s="311"/>
      <c r="BF29" s="311"/>
      <c r="BG29" s="311"/>
      <c r="BH29" s="311"/>
      <c r="BI29" s="311"/>
      <c r="BJ29" s="311"/>
      <c r="BK29" s="311"/>
      <c r="BL29" s="311"/>
      <c r="BM29" s="311">
        <v>1</v>
      </c>
      <c r="BN29" s="311"/>
      <c r="BO29" s="311"/>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15">
        <v>10</v>
      </c>
      <c r="CS29" s="15"/>
      <c r="CT29" s="86">
        <f t="shared" si="0"/>
        <v>1</v>
      </c>
    </row>
    <row r="30" spans="1:98">
      <c r="A30" s="56" t="s">
        <v>13</v>
      </c>
      <c r="B30" s="55" t="s">
        <v>1306</v>
      </c>
      <c r="C30" s="15" t="s">
        <v>738</v>
      </c>
      <c r="D30" s="310" t="s">
        <v>180</v>
      </c>
      <c r="E30" s="310" t="s">
        <v>185</v>
      </c>
      <c r="F30" s="311"/>
      <c r="G30" s="311">
        <v>3</v>
      </c>
      <c r="H30" s="311"/>
      <c r="I30" s="311"/>
      <c r="J30" s="311"/>
      <c r="K30" s="311"/>
      <c r="L30" s="311"/>
      <c r="M30" s="311"/>
      <c r="N30" s="311"/>
      <c r="O30" s="311"/>
      <c r="P30" s="311"/>
      <c r="Q30" s="311"/>
      <c r="R30" s="311"/>
      <c r="S30" s="311"/>
      <c r="T30" s="311"/>
      <c r="U30" s="311"/>
      <c r="V30" s="311"/>
      <c r="W30" s="311"/>
      <c r="X30" s="311"/>
      <c r="Y30" s="311"/>
      <c r="Z30" s="311"/>
      <c r="AA30" s="311"/>
      <c r="AB30" s="311"/>
      <c r="AC30" s="311"/>
      <c r="AD30" s="311"/>
      <c r="AE30" s="311"/>
      <c r="AF30" s="311"/>
      <c r="AG30" s="311"/>
      <c r="AH30" s="311"/>
      <c r="AI30" s="311"/>
      <c r="AJ30" s="311"/>
      <c r="AK30" s="311"/>
      <c r="AL30" s="311"/>
      <c r="AM30" s="311"/>
      <c r="AN30" s="311"/>
      <c r="AO30" s="311"/>
      <c r="AP30" s="311"/>
      <c r="AQ30" s="311"/>
      <c r="AR30" s="311"/>
      <c r="AS30" s="311"/>
      <c r="AT30" s="311"/>
      <c r="AU30" s="311"/>
      <c r="AV30" s="311"/>
      <c r="AW30" s="311"/>
      <c r="AX30" s="311"/>
      <c r="AY30" s="311"/>
      <c r="AZ30" s="311"/>
      <c r="BA30" s="311"/>
      <c r="BB30" s="311"/>
      <c r="BC30" s="311"/>
      <c r="BD30" s="311"/>
      <c r="BE30" s="311"/>
      <c r="BF30" s="311"/>
      <c r="BG30" s="311"/>
      <c r="BH30" s="311"/>
      <c r="BI30" s="311"/>
      <c r="BJ30" s="311"/>
      <c r="BK30" s="311"/>
      <c r="BL30" s="311"/>
      <c r="BM30" s="311"/>
      <c r="BN30" s="311"/>
      <c r="BO30" s="311"/>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15">
        <v>20</v>
      </c>
      <c r="CS30" s="15"/>
      <c r="CT30" s="86">
        <f t="shared" si="0"/>
        <v>3</v>
      </c>
    </row>
    <row r="31" spans="1:98">
      <c r="A31" s="56" t="s">
        <v>13</v>
      </c>
      <c r="B31" s="55" t="s">
        <v>566</v>
      </c>
      <c r="C31" s="15"/>
      <c r="D31" s="310" t="s">
        <v>180</v>
      </c>
      <c r="E31" s="310" t="s">
        <v>567</v>
      </c>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c r="AG31" s="311"/>
      <c r="AH31" s="311"/>
      <c r="AI31" s="311"/>
      <c r="AJ31" s="311"/>
      <c r="AK31" s="311"/>
      <c r="AL31" s="311"/>
      <c r="AM31" s="311"/>
      <c r="AN31" s="311"/>
      <c r="AO31" s="311"/>
      <c r="AP31" s="311"/>
      <c r="AQ31" s="311"/>
      <c r="AR31" s="311"/>
      <c r="AS31" s="311"/>
      <c r="AT31" s="311"/>
      <c r="AU31" s="311"/>
      <c r="AV31" s="311"/>
      <c r="AW31" s="311"/>
      <c r="AX31" s="311"/>
      <c r="AY31" s="311"/>
      <c r="AZ31" s="311"/>
      <c r="BA31" s="311"/>
      <c r="BB31" s="311"/>
      <c r="BC31" s="311"/>
      <c r="BD31" s="311"/>
      <c r="BE31" s="311"/>
      <c r="BF31" s="311"/>
      <c r="BG31" s="311"/>
      <c r="BH31" s="311"/>
      <c r="BI31" s="311"/>
      <c r="BJ31" s="311"/>
      <c r="BK31" s="311"/>
      <c r="BL31" s="311"/>
      <c r="BM31" s="311"/>
      <c r="BN31" s="311"/>
      <c r="BO31" s="311"/>
      <c r="BP31" s="22"/>
      <c r="BQ31" s="22"/>
      <c r="BR31" s="22"/>
      <c r="BS31" s="22"/>
      <c r="BT31" s="311"/>
      <c r="BU31" s="311"/>
      <c r="BV31" s="311"/>
      <c r="BW31" s="311"/>
      <c r="BX31" s="311"/>
      <c r="BY31" s="311"/>
      <c r="BZ31" s="22"/>
      <c r="CA31" s="22"/>
      <c r="CB31" s="22"/>
      <c r="CC31" s="22"/>
      <c r="CD31" s="22"/>
      <c r="CE31" s="22"/>
      <c r="CF31" s="22"/>
      <c r="CG31" s="22"/>
      <c r="CH31" s="22"/>
      <c r="CI31" s="22">
        <v>2</v>
      </c>
      <c r="CJ31" s="22"/>
      <c r="CK31" s="22"/>
      <c r="CL31" s="22"/>
      <c r="CM31" s="22"/>
      <c r="CN31" s="22"/>
      <c r="CO31" s="22"/>
      <c r="CP31" s="22"/>
      <c r="CQ31" s="22"/>
      <c r="CR31" s="15"/>
      <c r="CS31" s="15"/>
      <c r="CT31" s="86">
        <f t="shared" si="0"/>
        <v>2</v>
      </c>
    </row>
    <row r="32" spans="1:98" ht="30">
      <c r="A32" s="56" t="s">
        <v>142</v>
      </c>
      <c r="B32" s="55" t="s">
        <v>1307</v>
      </c>
      <c r="C32" s="19" t="s">
        <v>1237</v>
      </c>
      <c r="D32" s="310" t="s">
        <v>180</v>
      </c>
      <c r="E32" s="310" t="s">
        <v>197</v>
      </c>
      <c r="F32" s="311"/>
      <c r="G32" s="311"/>
      <c r="H32" s="311"/>
      <c r="I32" s="311">
        <v>1</v>
      </c>
      <c r="J32" s="311"/>
      <c r="K32" s="311">
        <v>2</v>
      </c>
      <c r="L32" s="311"/>
      <c r="M32" s="311"/>
      <c r="N32" s="311"/>
      <c r="O32" s="311"/>
      <c r="P32" s="311"/>
      <c r="Q32" s="311">
        <v>2</v>
      </c>
      <c r="R32" s="311"/>
      <c r="S32" s="311"/>
      <c r="T32" s="311">
        <v>3</v>
      </c>
      <c r="U32" s="311">
        <v>2</v>
      </c>
      <c r="V32" s="311"/>
      <c r="W32" s="311">
        <v>4</v>
      </c>
      <c r="X32" s="311"/>
      <c r="Y32" s="311"/>
      <c r="Z32" s="311"/>
      <c r="AA32" s="311"/>
      <c r="AB32" s="311"/>
      <c r="AC32" s="311"/>
      <c r="AD32" s="311"/>
      <c r="AE32" s="311"/>
      <c r="AF32" s="311"/>
      <c r="AG32" s="311"/>
      <c r="AH32" s="311"/>
      <c r="AI32" s="311"/>
      <c r="AJ32" s="311"/>
      <c r="AK32" s="311"/>
      <c r="AL32" s="311"/>
      <c r="AM32" s="311"/>
      <c r="AN32" s="311">
        <v>1</v>
      </c>
      <c r="AO32" s="311"/>
      <c r="AP32" s="311"/>
      <c r="AQ32" s="311"/>
      <c r="AR32" s="311"/>
      <c r="AS32" s="311"/>
      <c r="AT32" s="311"/>
      <c r="AU32" s="311"/>
      <c r="AV32" s="311"/>
      <c r="AW32" s="311"/>
      <c r="AX32" s="311"/>
      <c r="AY32" s="311"/>
      <c r="AZ32" s="311"/>
      <c r="BA32" s="311"/>
      <c r="BB32" s="311"/>
      <c r="BC32" s="311"/>
      <c r="BD32" s="311">
        <v>2</v>
      </c>
      <c r="BE32" s="311"/>
      <c r="BF32" s="311"/>
      <c r="BG32" s="311"/>
      <c r="BH32" s="311"/>
      <c r="BI32" s="311"/>
      <c r="BJ32" s="311"/>
      <c r="BK32" s="311"/>
      <c r="BL32" s="311"/>
      <c r="BM32" s="311"/>
      <c r="BN32" s="311"/>
      <c r="BO32" s="311"/>
      <c r="BP32" s="22"/>
      <c r="BQ32" s="22"/>
      <c r="BR32" s="22"/>
      <c r="BS32" s="22"/>
      <c r="BT32" s="22"/>
      <c r="BU32" s="22">
        <v>1</v>
      </c>
      <c r="BV32" s="22"/>
      <c r="BW32" s="22">
        <v>4</v>
      </c>
      <c r="BX32" s="22"/>
      <c r="BY32" s="22">
        <v>2</v>
      </c>
      <c r="BZ32" s="22"/>
      <c r="CA32" s="22"/>
      <c r="CB32" s="22"/>
      <c r="CC32" s="22"/>
      <c r="CD32" s="22"/>
      <c r="CE32" s="22"/>
      <c r="CF32" s="22"/>
      <c r="CG32" s="22"/>
      <c r="CH32" s="22"/>
      <c r="CI32" s="22"/>
      <c r="CJ32" s="22"/>
      <c r="CK32" s="22"/>
      <c r="CL32" s="22"/>
      <c r="CM32" s="22"/>
      <c r="CN32" s="22"/>
      <c r="CO32" s="22"/>
      <c r="CP32" s="22"/>
      <c r="CQ32" s="22"/>
      <c r="CR32" s="15">
        <v>10</v>
      </c>
      <c r="CS32" s="15"/>
      <c r="CT32" s="86">
        <f t="shared" si="0"/>
        <v>24</v>
      </c>
    </row>
    <row r="33" spans="1:98">
      <c r="A33" s="56" t="s">
        <v>142</v>
      </c>
      <c r="B33" s="55" t="s">
        <v>199</v>
      </c>
      <c r="C33" s="15"/>
      <c r="D33" s="310" t="s">
        <v>200</v>
      </c>
      <c r="E33" s="310"/>
      <c r="F33" s="311"/>
      <c r="G33" s="311"/>
      <c r="H33" s="311"/>
      <c r="I33" s="311"/>
      <c r="J33" s="311"/>
      <c r="K33" s="311"/>
      <c r="L33" s="311">
        <v>4</v>
      </c>
      <c r="M33" s="311"/>
      <c r="N33" s="311"/>
      <c r="O33" s="311"/>
      <c r="P33" s="311"/>
      <c r="Q33" s="311"/>
      <c r="R33" s="311"/>
      <c r="S33" s="311"/>
      <c r="T33" s="311"/>
      <c r="U33" s="311"/>
      <c r="V33" s="311"/>
      <c r="W33" s="311"/>
      <c r="X33" s="311"/>
      <c r="Y33" s="311">
        <v>4</v>
      </c>
      <c r="Z33" s="311"/>
      <c r="AA33" s="311">
        <v>5</v>
      </c>
      <c r="AB33" s="311"/>
      <c r="AC33" s="311"/>
      <c r="AD33" s="311">
        <v>4</v>
      </c>
      <c r="AE33" s="311">
        <v>3</v>
      </c>
      <c r="AF33" s="311"/>
      <c r="AG33" s="311"/>
      <c r="AH33" s="311">
        <v>4</v>
      </c>
      <c r="AI33" s="311">
        <v>4</v>
      </c>
      <c r="AJ33" s="311">
        <v>3</v>
      </c>
      <c r="AK33" s="311"/>
      <c r="AL33" s="311"/>
      <c r="AM33" s="311"/>
      <c r="AN33" s="311"/>
      <c r="AO33" s="311"/>
      <c r="AP33" s="311"/>
      <c r="AQ33" s="311"/>
      <c r="AR33" s="311"/>
      <c r="AS33" s="311"/>
      <c r="AT33" s="311"/>
      <c r="AU33" s="311"/>
      <c r="AV33" s="311"/>
      <c r="AW33" s="311"/>
      <c r="AX33" s="311"/>
      <c r="AY33" s="311"/>
      <c r="AZ33" s="311"/>
      <c r="BA33" s="311"/>
      <c r="BB33" s="311"/>
      <c r="BC33" s="311"/>
      <c r="BD33" s="311"/>
      <c r="BE33" s="311"/>
      <c r="BF33" s="311"/>
      <c r="BG33" s="311" t="s">
        <v>150</v>
      </c>
      <c r="BH33" s="311">
        <v>2</v>
      </c>
      <c r="BI33" s="312"/>
      <c r="BJ33" s="312"/>
      <c r="BK33" s="312"/>
      <c r="BL33" s="311"/>
      <c r="BM33" s="311"/>
      <c r="BN33" s="311"/>
      <c r="BO33" s="311"/>
      <c r="BP33" s="22"/>
      <c r="BQ33" s="22"/>
      <c r="BR33" s="22"/>
      <c r="BS33" s="22"/>
      <c r="BT33" s="22">
        <v>7</v>
      </c>
      <c r="BU33" s="22"/>
      <c r="BV33" s="22">
        <v>6</v>
      </c>
      <c r="BW33" s="22">
        <v>4</v>
      </c>
      <c r="BX33" s="22">
        <v>7</v>
      </c>
      <c r="BY33" s="22">
        <v>10</v>
      </c>
      <c r="BZ33" s="22"/>
      <c r="CA33" s="22"/>
      <c r="CB33" s="22"/>
      <c r="CC33" s="22"/>
      <c r="CD33" s="22"/>
      <c r="CE33" s="22"/>
      <c r="CF33" s="22"/>
      <c r="CG33" s="22"/>
      <c r="CH33" s="22"/>
      <c r="CI33" s="22"/>
      <c r="CJ33" s="22"/>
      <c r="CK33" s="22"/>
      <c r="CL33" s="22"/>
      <c r="CM33" s="22"/>
      <c r="CN33" s="311">
        <v>1</v>
      </c>
      <c r="CO33" s="311">
        <v>1</v>
      </c>
      <c r="CP33" s="22"/>
      <c r="CQ33" s="22"/>
      <c r="CR33" s="15">
        <v>10</v>
      </c>
      <c r="CS33" s="15"/>
      <c r="CT33" s="86">
        <f t="shared" si="0"/>
        <v>69</v>
      </c>
    </row>
    <row r="34" spans="1:98">
      <c r="A34" s="56" t="s">
        <v>142</v>
      </c>
      <c r="B34" s="55" t="s">
        <v>208</v>
      </c>
      <c r="C34" s="15"/>
      <c r="D34" s="310" t="s">
        <v>180</v>
      </c>
      <c r="E34" s="310"/>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1"/>
      <c r="AV34" s="311"/>
      <c r="AW34" s="311"/>
      <c r="AX34" s="311"/>
      <c r="AY34" s="311"/>
      <c r="AZ34" s="311"/>
      <c r="BA34" s="311"/>
      <c r="BB34" s="311"/>
      <c r="BC34" s="311"/>
      <c r="BD34" s="311"/>
      <c r="BE34" s="311"/>
      <c r="BF34" s="311"/>
      <c r="BG34" s="311"/>
      <c r="BH34" s="311"/>
      <c r="BI34" s="312"/>
      <c r="BJ34" s="312">
        <v>2</v>
      </c>
      <c r="BK34" s="312"/>
      <c r="BL34" s="311"/>
      <c r="BM34" s="311"/>
      <c r="BN34" s="311"/>
      <c r="BO34" s="311"/>
      <c r="BP34" s="22"/>
      <c r="BQ34" s="22"/>
      <c r="BR34" s="22"/>
      <c r="BS34" s="22"/>
      <c r="BT34" s="22"/>
      <c r="BU34" s="22"/>
      <c r="BV34" s="22"/>
      <c r="BW34" s="22"/>
      <c r="BX34" s="22"/>
      <c r="BY34" s="22"/>
      <c r="BZ34" s="22"/>
      <c r="CA34" s="22"/>
      <c r="CB34" s="22"/>
      <c r="CC34" s="22"/>
      <c r="CD34" s="22"/>
      <c r="CE34" s="22"/>
      <c r="CF34" s="22"/>
      <c r="CG34" s="22"/>
      <c r="CH34" s="22"/>
      <c r="CI34" s="22"/>
      <c r="CJ34" s="22">
        <v>1</v>
      </c>
      <c r="CK34" s="22"/>
      <c r="CL34" s="22"/>
      <c r="CM34" s="22"/>
      <c r="CN34" s="22"/>
      <c r="CO34" s="22"/>
      <c r="CP34" s="22"/>
      <c r="CQ34" s="22"/>
      <c r="CR34" s="15"/>
      <c r="CS34" s="15"/>
      <c r="CT34" s="86">
        <f t="shared" si="0"/>
        <v>3</v>
      </c>
    </row>
    <row r="35" spans="1:98">
      <c r="A35" s="56" t="s">
        <v>142</v>
      </c>
      <c r="B35" s="55" t="s">
        <v>206</v>
      </c>
      <c r="C35" s="15"/>
      <c r="D35" s="310" t="s">
        <v>180</v>
      </c>
      <c r="E35" s="310"/>
      <c r="F35" s="311">
        <v>3</v>
      </c>
      <c r="G35" s="311"/>
      <c r="H35" s="311"/>
      <c r="I35" s="311"/>
      <c r="J35" s="311">
        <v>1</v>
      </c>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311"/>
      <c r="BC35" s="311"/>
      <c r="BD35" s="311">
        <v>2</v>
      </c>
      <c r="BE35" s="311"/>
      <c r="BF35" s="311">
        <v>5</v>
      </c>
      <c r="BG35" s="311"/>
      <c r="BH35" s="311"/>
      <c r="BI35" s="312"/>
      <c r="BJ35" s="312"/>
      <c r="BK35" s="312"/>
      <c r="BL35" s="311"/>
      <c r="BM35" s="311">
        <v>5</v>
      </c>
      <c r="BN35" s="311"/>
      <c r="BO35" s="311"/>
      <c r="BP35" s="22">
        <v>1</v>
      </c>
      <c r="BQ35" s="22">
        <v>1</v>
      </c>
      <c r="BR35" s="22"/>
      <c r="BS35" s="22"/>
      <c r="BT35" s="22"/>
      <c r="BU35" s="311"/>
      <c r="BV35" s="311"/>
      <c r="BW35" s="311"/>
      <c r="BX35" s="311"/>
      <c r="BY35" s="311"/>
      <c r="BZ35" s="311"/>
      <c r="CA35" s="22"/>
      <c r="CB35" s="22"/>
      <c r="CC35" s="22"/>
      <c r="CD35" s="22"/>
      <c r="CE35" s="22"/>
      <c r="CF35" s="22"/>
      <c r="CG35" s="22"/>
      <c r="CH35" s="22"/>
      <c r="CI35" s="22"/>
      <c r="CJ35" s="22"/>
      <c r="CK35" s="22"/>
      <c r="CL35" s="22"/>
      <c r="CM35" s="22"/>
      <c r="CN35" s="22">
        <v>1</v>
      </c>
      <c r="CO35" s="22">
        <v>1</v>
      </c>
      <c r="CP35" s="22"/>
      <c r="CQ35" s="22"/>
      <c r="CR35" s="15">
        <v>10</v>
      </c>
      <c r="CS35" s="15"/>
      <c r="CT35" s="86">
        <f t="shared" si="0"/>
        <v>20</v>
      </c>
    </row>
    <row r="36" spans="1:98">
      <c r="A36" s="56" t="s">
        <v>142</v>
      </c>
      <c r="B36" s="55" t="s">
        <v>205</v>
      </c>
      <c r="C36" s="15"/>
      <c r="D36" s="310"/>
      <c r="E36" s="310"/>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v>4</v>
      </c>
      <c r="AZ36" s="311">
        <v>4</v>
      </c>
      <c r="BA36" s="311"/>
      <c r="BB36" s="311"/>
      <c r="BC36" s="311"/>
      <c r="BD36" s="311"/>
      <c r="BE36" s="311"/>
      <c r="BF36" s="311"/>
      <c r="BG36" s="311"/>
      <c r="BH36" s="311"/>
      <c r="BI36" s="311"/>
      <c r="BJ36" s="311"/>
      <c r="BK36" s="311"/>
      <c r="BL36" s="311"/>
      <c r="BM36" s="311"/>
      <c r="BN36" s="311"/>
      <c r="BO36" s="311"/>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15">
        <v>10</v>
      </c>
      <c r="CS36" s="15"/>
      <c r="CT36" s="86">
        <f t="shared" si="0"/>
        <v>8</v>
      </c>
    </row>
    <row r="37" spans="1:98">
      <c r="A37" s="56" t="s">
        <v>142</v>
      </c>
      <c r="B37" s="55" t="s">
        <v>198</v>
      </c>
      <c r="C37" s="15"/>
      <c r="D37" s="310"/>
      <c r="E37" s="310"/>
      <c r="F37" s="311"/>
      <c r="G37" s="311"/>
      <c r="H37" s="311"/>
      <c r="I37" s="311"/>
      <c r="J37" s="311"/>
      <c r="K37" s="311"/>
      <c r="L37" s="311"/>
      <c r="M37" s="311"/>
      <c r="N37" s="311"/>
      <c r="O37" s="311"/>
      <c r="P37" s="311"/>
      <c r="Q37" s="311">
        <v>1</v>
      </c>
      <c r="R37" s="311"/>
      <c r="S37" s="311"/>
      <c r="T37" s="311"/>
      <c r="U37" s="311"/>
      <c r="V37" s="311"/>
      <c r="W37" s="311"/>
      <c r="X37" s="311"/>
      <c r="Y37" s="311">
        <v>4</v>
      </c>
      <c r="Z37" s="311"/>
      <c r="AA37" s="311"/>
      <c r="AB37" s="311"/>
      <c r="AC37" s="311">
        <v>4</v>
      </c>
      <c r="AD37" s="311"/>
      <c r="AE37" s="311"/>
      <c r="AF37" s="311"/>
      <c r="AG37" s="311"/>
      <c r="AH37" s="311">
        <v>1</v>
      </c>
      <c r="AI37" s="311"/>
      <c r="AJ37" s="311"/>
      <c r="AK37" s="311"/>
      <c r="AL37" s="311"/>
      <c r="AM37" s="311"/>
      <c r="AN37" s="311">
        <v>1</v>
      </c>
      <c r="AO37" s="311"/>
      <c r="AP37" s="311"/>
      <c r="AQ37" s="311"/>
      <c r="AR37" s="311"/>
      <c r="AS37" s="311"/>
      <c r="AT37" s="311"/>
      <c r="AU37" s="311"/>
      <c r="AV37" s="311"/>
      <c r="AW37" s="311"/>
      <c r="AX37" s="311"/>
      <c r="AY37" s="311"/>
      <c r="AZ37" s="311"/>
      <c r="BA37" s="311"/>
      <c r="BB37" s="311"/>
      <c r="BC37" s="311"/>
      <c r="BD37" s="311"/>
      <c r="BE37" s="311"/>
      <c r="BF37" s="311"/>
      <c r="BG37" s="311" t="s">
        <v>150</v>
      </c>
      <c r="BH37" s="311">
        <v>3</v>
      </c>
      <c r="BI37" s="312">
        <v>2</v>
      </c>
      <c r="BJ37" s="312"/>
      <c r="BK37" s="312"/>
      <c r="BL37" s="311"/>
      <c r="BM37" s="311"/>
      <c r="BN37" s="311"/>
      <c r="BO37" s="311"/>
      <c r="BP37" s="22"/>
      <c r="BQ37" s="22"/>
      <c r="BR37" s="22"/>
      <c r="BS37" s="22"/>
      <c r="BT37" s="22"/>
      <c r="BU37" s="22"/>
      <c r="BV37" s="22"/>
      <c r="BW37" s="22"/>
      <c r="BX37" s="22"/>
      <c r="BY37" s="22"/>
      <c r="BZ37" s="22"/>
      <c r="CA37" s="22"/>
      <c r="CB37" s="22"/>
      <c r="CC37" s="22"/>
      <c r="CD37" s="22"/>
      <c r="CE37" s="22"/>
      <c r="CF37" s="22"/>
      <c r="CG37" s="22"/>
      <c r="CH37" s="22"/>
      <c r="CI37" s="22">
        <v>4</v>
      </c>
      <c r="CJ37" s="22"/>
      <c r="CK37" s="22"/>
      <c r="CL37" s="22"/>
      <c r="CM37" s="22"/>
      <c r="CN37" s="22"/>
      <c r="CO37" s="22"/>
      <c r="CP37" s="22"/>
      <c r="CQ37" s="22"/>
      <c r="CR37" s="15">
        <v>10</v>
      </c>
      <c r="CS37" s="15"/>
      <c r="CT37" s="86">
        <f t="shared" si="0"/>
        <v>20</v>
      </c>
    </row>
    <row r="38" spans="1:98">
      <c r="A38" s="56" t="s">
        <v>142</v>
      </c>
      <c r="B38" s="55" t="s">
        <v>209</v>
      </c>
      <c r="C38" s="15"/>
      <c r="D38" s="310" t="s">
        <v>180</v>
      </c>
      <c r="E38" s="310"/>
      <c r="F38" s="311"/>
      <c r="G38" s="311"/>
      <c r="H38" s="311"/>
      <c r="I38" s="311"/>
      <c r="J38" s="311"/>
      <c r="K38" s="311"/>
      <c r="L38" s="311"/>
      <c r="M38" s="311"/>
      <c r="N38" s="311"/>
      <c r="O38" s="311"/>
      <c r="P38" s="311"/>
      <c r="Q38" s="311">
        <v>2</v>
      </c>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c r="BN38" s="311"/>
      <c r="BO38" s="311"/>
      <c r="BP38" s="22"/>
      <c r="BQ38" s="22"/>
      <c r="BR38" s="22"/>
      <c r="BS38" s="22"/>
      <c r="BT38" s="22"/>
      <c r="BU38" s="22">
        <v>2</v>
      </c>
      <c r="BV38" s="22"/>
      <c r="BW38" s="22"/>
      <c r="BX38" s="22"/>
      <c r="BY38" s="22"/>
      <c r="BZ38" s="22"/>
      <c r="CA38" s="22"/>
      <c r="CB38" s="22"/>
      <c r="CC38" s="22"/>
      <c r="CD38" s="22"/>
      <c r="CE38" s="22"/>
      <c r="CF38" s="22"/>
      <c r="CG38" s="22"/>
      <c r="CH38" s="22"/>
      <c r="CI38" s="22"/>
      <c r="CJ38" s="22"/>
      <c r="CK38" s="22"/>
      <c r="CL38" s="22"/>
      <c r="CM38" s="22"/>
      <c r="CN38" s="22"/>
      <c r="CO38" s="22"/>
      <c r="CP38" s="22"/>
      <c r="CQ38" s="22"/>
      <c r="CR38" s="15"/>
      <c r="CS38" s="15"/>
      <c r="CT38" s="86">
        <f t="shared" si="0"/>
        <v>4</v>
      </c>
    </row>
    <row r="39" spans="1:98">
      <c r="A39" s="56" t="s">
        <v>142</v>
      </c>
      <c r="B39" s="55" t="s">
        <v>207</v>
      </c>
      <c r="C39" s="15"/>
      <c r="D39" s="310" t="s">
        <v>180</v>
      </c>
      <c r="E39" s="310"/>
      <c r="F39" s="311">
        <v>3</v>
      </c>
      <c r="G39" s="311"/>
      <c r="H39" s="311"/>
      <c r="I39" s="311"/>
      <c r="J39" s="311">
        <v>1</v>
      </c>
      <c r="K39" s="311">
        <v>35</v>
      </c>
      <c r="L39" s="311">
        <v>4</v>
      </c>
      <c r="M39" s="311"/>
      <c r="N39" s="311"/>
      <c r="O39" s="311"/>
      <c r="P39" s="311"/>
      <c r="Q39" s="311">
        <v>12</v>
      </c>
      <c r="R39" s="311"/>
      <c r="S39" s="311"/>
      <c r="T39" s="311">
        <v>15</v>
      </c>
      <c r="U39" s="311">
        <v>10</v>
      </c>
      <c r="V39" s="311">
        <v>29</v>
      </c>
      <c r="W39" s="311">
        <v>0</v>
      </c>
      <c r="X39" s="311"/>
      <c r="Y39" s="311">
        <v>8</v>
      </c>
      <c r="Z39" s="311"/>
      <c r="AA39" s="311">
        <v>5</v>
      </c>
      <c r="AB39" s="311"/>
      <c r="AC39" s="311">
        <v>4</v>
      </c>
      <c r="AD39" s="311">
        <v>4</v>
      </c>
      <c r="AE39" s="311">
        <v>3</v>
      </c>
      <c r="AF39" s="311"/>
      <c r="AG39" s="311"/>
      <c r="AH39" s="311">
        <v>5</v>
      </c>
      <c r="AI39" s="311">
        <v>4</v>
      </c>
      <c r="AJ39" s="311">
        <v>3</v>
      </c>
      <c r="AK39" s="311"/>
      <c r="AL39" s="311"/>
      <c r="AM39" s="311"/>
      <c r="AN39" s="311">
        <v>1</v>
      </c>
      <c r="AO39" s="311"/>
      <c r="AP39" s="311"/>
      <c r="AQ39" s="311"/>
      <c r="AR39" s="311"/>
      <c r="AS39" s="311"/>
      <c r="AT39" s="311"/>
      <c r="AU39" s="311"/>
      <c r="AV39" s="311"/>
      <c r="AW39" s="311"/>
      <c r="AX39" s="311"/>
      <c r="AY39" s="311">
        <v>4</v>
      </c>
      <c r="AZ39" s="311">
        <v>4</v>
      </c>
      <c r="BA39" s="311"/>
      <c r="BB39" s="311"/>
      <c r="BC39" s="311"/>
      <c r="BD39" s="311">
        <v>12</v>
      </c>
      <c r="BE39" s="311"/>
      <c r="BF39" s="311">
        <v>5</v>
      </c>
      <c r="BG39" s="311"/>
      <c r="BH39" s="311">
        <v>5</v>
      </c>
      <c r="BI39" s="312">
        <v>14</v>
      </c>
      <c r="BJ39" s="312">
        <v>2</v>
      </c>
      <c r="BK39" s="312"/>
      <c r="BL39" s="311"/>
      <c r="BM39" s="311">
        <v>5</v>
      </c>
      <c r="BN39" s="311"/>
      <c r="BO39" s="311"/>
      <c r="BP39" s="22">
        <v>1</v>
      </c>
      <c r="BQ39" s="22">
        <v>1</v>
      </c>
      <c r="BR39" s="22">
        <v>1</v>
      </c>
      <c r="BS39" s="22"/>
      <c r="BT39" s="22">
        <v>7</v>
      </c>
      <c r="BU39" s="22">
        <v>2</v>
      </c>
      <c r="BV39" s="22">
        <v>6</v>
      </c>
      <c r="BW39" s="22">
        <v>16</v>
      </c>
      <c r="BX39" s="22">
        <v>7</v>
      </c>
      <c r="BY39" s="22">
        <v>16</v>
      </c>
      <c r="BZ39" s="22"/>
      <c r="CA39" s="22"/>
      <c r="CB39" s="22"/>
      <c r="CC39" s="22"/>
      <c r="CD39" s="22"/>
      <c r="CE39" s="22"/>
      <c r="CF39" s="22"/>
      <c r="CG39" s="22"/>
      <c r="CH39" s="22"/>
      <c r="CI39" s="22">
        <v>16</v>
      </c>
      <c r="CJ39" s="22">
        <v>1</v>
      </c>
      <c r="CK39" s="22"/>
      <c r="CL39" s="22"/>
      <c r="CM39" s="22"/>
      <c r="CN39" s="22">
        <v>2</v>
      </c>
      <c r="CO39" s="22">
        <v>2</v>
      </c>
      <c r="CP39" s="22"/>
      <c r="CQ39" s="22"/>
      <c r="CR39" s="15">
        <v>10</v>
      </c>
      <c r="CS39" s="15"/>
      <c r="CT39" s="86">
        <f t="shared" si="0"/>
        <v>275</v>
      </c>
    </row>
    <row r="40" spans="1:98">
      <c r="A40" s="56" t="s">
        <v>142</v>
      </c>
      <c r="B40" s="55" t="s">
        <v>210</v>
      </c>
      <c r="C40" s="15" t="s">
        <v>211</v>
      </c>
      <c r="D40" s="310" t="s">
        <v>180</v>
      </c>
      <c r="E40" s="310"/>
      <c r="F40" s="311"/>
      <c r="G40" s="311"/>
      <c r="H40" s="311"/>
      <c r="I40" s="311"/>
      <c r="J40" s="311"/>
      <c r="K40" s="311"/>
      <c r="L40" s="311"/>
      <c r="M40" s="311"/>
      <c r="N40" s="311"/>
      <c r="O40" s="311"/>
      <c r="P40" s="311"/>
      <c r="Q40" s="311"/>
      <c r="R40" s="311">
        <v>3</v>
      </c>
      <c r="S40" s="311"/>
      <c r="T40" s="311"/>
      <c r="U40" s="311"/>
      <c r="V40" s="311"/>
      <c r="W40" s="311"/>
      <c r="X40" s="311"/>
      <c r="Y40" s="311"/>
      <c r="Z40" s="311"/>
      <c r="AA40" s="311"/>
      <c r="AB40" s="311"/>
      <c r="AC40" s="311"/>
      <c r="AD40" s="311"/>
      <c r="AE40" s="311"/>
      <c r="AF40" s="311"/>
      <c r="AG40" s="311"/>
      <c r="AH40" s="311"/>
      <c r="AI40" s="311"/>
      <c r="AJ40" s="311"/>
      <c r="AK40" s="311">
        <v>1</v>
      </c>
      <c r="AL40" s="311">
        <v>1</v>
      </c>
      <c r="AM40" s="311"/>
      <c r="AN40" s="311"/>
      <c r="AO40" s="311"/>
      <c r="AP40" s="311"/>
      <c r="AQ40" s="311"/>
      <c r="AR40" s="311"/>
      <c r="AS40" s="311"/>
      <c r="AT40" s="311"/>
      <c r="AU40" s="311"/>
      <c r="AV40" s="311">
        <v>2</v>
      </c>
      <c r="AW40" s="311"/>
      <c r="AX40" s="311"/>
      <c r="AY40" s="311"/>
      <c r="AZ40" s="311"/>
      <c r="BA40" s="311"/>
      <c r="BB40" s="311"/>
      <c r="BC40" s="311"/>
      <c r="BD40" s="311"/>
      <c r="BE40" s="311"/>
      <c r="BF40" s="311"/>
      <c r="BG40" s="311"/>
      <c r="BH40" s="311"/>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v>1</v>
      </c>
      <c r="CH40" s="22"/>
      <c r="CI40" s="22"/>
      <c r="CJ40" s="22"/>
      <c r="CK40" s="22"/>
      <c r="CL40" s="22"/>
      <c r="CM40" s="22"/>
      <c r="CN40" s="22"/>
      <c r="CO40" s="22"/>
      <c r="CP40" s="22"/>
      <c r="CQ40" s="22"/>
      <c r="CR40" s="15"/>
      <c r="CS40" s="15"/>
      <c r="CT40" s="86">
        <f t="shared" si="0"/>
        <v>8</v>
      </c>
    </row>
    <row r="41" spans="1:98" ht="30">
      <c r="A41" s="56" t="s">
        <v>142</v>
      </c>
      <c r="B41" s="55" t="s">
        <v>201</v>
      </c>
      <c r="C41" s="19" t="s">
        <v>202</v>
      </c>
      <c r="D41" s="310" t="s">
        <v>203</v>
      </c>
      <c r="E41" s="310" t="s">
        <v>204</v>
      </c>
      <c r="F41" s="311">
        <v>4</v>
      </c>
      <c r="G41" s="311"/>
      <c r="H41" s="311"/>
      <c r="I41" s="311"/>
      <c r="J41" s="311"/>
      <c r="K41" s="311"/>
      <c r="L41" s="311"/>
      <c r="M41" s="311"/>
      <c r="N41" s="311"/>
      <c r="O41" s="311"/>
      <c r="P41" s="311"/>
      <c r="Q41" s="311"/>
      <c r="R41" s="311">
        <v>6</v>
      </c>
      <c r="S41" s="311"/>
      <c r="T41" s="311"/>
      <c r="U41" s="311"/>
      <c r="V41" s="311"/>
      <c r="W41" s="311"/>
      <c r="X41" s="311"/>
      <c r="Y41" s="311"/>
      <c r="Z41" s="311"/>
      <c r="AA41" s="311"/>
      <c r="AB41" s="311"/>
      <c r="AC41" s="311"/>
      <c r="AD41" s="311"/>
      <c r="AE41" s="311"/>
      <c r="AF41" s="311"/>
      <c r="AG41" s="311"/>
      <c r="AH41" s="311"/>
      <c r="AI41" s="311"/>
      <c r="AJ41" s="311"/>
      <c r="AK41" s="311"/>
      <c r="AL41" s="311"/>
      <c r="AM41" s="311"/>
      <c r="AN41" s="311"/>
      <c r="AO41" s="311">
        <v>6</v>
      </c>
      <c r="AP41" s="311">
        <v>2</v>
      </c>
      <c r="AQ41" s="311"/>
      <c r="AR41" s="311"/>
      <c r="AS41" s="311"/>
      <c r="AT41" s="311"/>
      <c r="AU41" s="311"/>
      <c r="AV41" s="311"/>
      <c r="AW41" s="311"/>
      <c r="AX41" s="311"/>
      <c r="AY41" s="311"/>
      <c r="AZ41" s="311"/>
      <c r="BA41" s="311"/>
      <c r="BB41" s="311"/>
      <c r="BC41" s="311"/>
      <c r="BD41" s="311"/>
      <c r="BE41" s="311">
        <v>1</v>
      </c>
      <c r="BF41" s="311"/>
      <c r="BG41" s="311"/>
      <c r="BH41" s="311"/>
      <c r="BI41" s="312"/>
      <c r="BJ41" s="312"/>
      <c r="BK41" s="312" t="s">
        <v>150</v>
      </c>
      <c r="BL41" s="311">
        <v>1</v>
      </c>
      <c r="BM41" s="311"/>
      <c r="BN41" s="311"/>
      <c r="BO41" s="311"/>
      <c r="BP41" s="22"/>
      <c r="BQ41" s="22"/>
      <c r="BR41" s="22"/>
      <c r="BS41" s="22"/>
      <c r="BT41" s="22"/>
      <c r="BU41" s="22"/>
      <c r="BV41" s="22"/>
      <c r="BW41" s="22"/>
      <c r="BX41" s="22"/>
      <c r="BY41" s="22"/>
      <c r="BZ41" s="22"/>
      <c r="CA41" s="22"/>
      <c r="CB41" s="22"/>
      <c r="CC41" s="22"/>
      <c r="CD41" s="22"/>
      <c r="CE41" s="22">
        <v>1</v>
      </c>
      <c r="CF41" s="22">
        <v>1</v>
      </c>
      <c r="CG41" s="22">
        <v>1</v>
      </c>
      <c r="CH41" s="22">
        <v>2</v>
      </c>
      <c r="CI41" s="22"/>
      <c r="CJ41" s="22"/>
      <c r="CK41" s="22"/>
      <c r="CL41" s="22"/>
      <c r="CM41" s="22"/>
      <c r="CN41" s="22">
        <v>1</v>
      </c>
      <c r="CO41" s="22">
        <v>1</v>
      </c>
      <c r="CP41" s="22"/>
      <c r="CQ41" s="22"/>
      <c r="CR41" s="15">
        <v>7</v>
      </c>
      <c r="CS41" s="15"/>
      <c r="CT41" s="86">
        <f t="shared" si="0"/>
        <v>27</v>
      </c>
    </row>
    <row r="42" spans="1:98">
      <c r="A42" s="56" t="s">
        <v>142</v>
      </c>
      <c r="B42" s="55" t="s">
        <v>719</v>
      </c>
      <c r="C42" s="15" t="s">
        <v>608</v>
      </c>
      <c r="D42" s="55" t="s">
        <v>180</v>
      </c>
      <c r="E42" s="5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v>1</v>
      </c>
      <c r="BF42" s="15"/>
      <c r="BG42" s="15"/>
      <c r="BH42" s="15"/>
      <c r="BI42" s="19"/>
      <c r="BJ42" s="19"/>
      <c r="BK42" s="19"/>
      <c r="BL42" s="15"/>
      <c r="BM42" s="15"/>
      <c r="BN42" s="15"/>
      <c r="BO42" s="15"/>
      <c r="BP42" s="22"/>
      <c r="BQ42" s="22"/>
      <c r="BR42" s="22"/>
      <c r="BS42" s="22"/>
      <c r="BT42" s="22"/>
      <c r="BU42" s="22"/>
      <c r="BV42" s="22"/>
      <c r="BW42" s="22"/>
      <c r="BX42" s="22"/>
      <c r="BY42" s="22"/>
      <c r="BZ42" s="22"/>
      <c r="CA42" s="22"/>
      <c r="CB42" s="22"/>
      <c r="CC42" s="22"/>
      <c r="CD42" s="22">
        <v>1</v>
      </c>
      <c r="CE42" s="22"/>
      <c r="CF42" s="22"/>
      <c r="CG42" s="22"/>
      <c r="CH42" s="22"/>
      <c r="CI42" s="22"/>
      <c r="CJ42" s="22"/>
      <c r="CK42" s="22"/>
      <c r="CL42" s="22"/>
      <c r="CM42" s="22"/>
      <c r="CN42" s="22"/>
      <c r="CO42" s="22"/>
      <c r="CP42" s="22"/>
      <c r="CQ42" s="22"/>
      <c r="CR42" s="15">
        <v>7</v>
      </c>
      <c r="CS42" s="15"/>
      <c r="CT42" s="86">
        <f t="shared" si="0"/>
        <v>2</v>
      </c>
    </row>
    <row r="43" spans="1:98">
      <c r="A43" s="56" t="s">
        <v>215</v>
      </c>
      <c r="B43" s="55" t="s">
        <v>721</v>
      </c>
      <c r="C43" s="15" t="s">
        <v>720</v>
      </c>
      <c r="D43" s="310" t="s">
        <v>240</v>
      </c>
      <c r="E43" s="310"/>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v>1</v>
      </c>
      <c r="AM43" s="311"/>
      <c r="AN43" s="311"/>
      <c r="AO43" s="311">
        <v>5</v>
      </c>
      <c r="AP43" s="311"/>
      <c r="AQ43" s="311"/>
      <c r="AR43" s="311">
        <v>2</v>
      </c>
      <c r="AS43" s="311"/>
      <c r="AT43" s="311"/>
      <c r="AU43" s="311">
        <v>1</v>
      </c>
      <c r="AV43" s="311"/>
      <c r="AW43" s="311"/>
      <c r="AX43" s="311"/>
      <c r="AY43" s="311"/>
      <c r="AZ43" s="311">
        <v>4</v>
      </c>
      <c r="BA43" s="311"/>
      <c r="BB43" s="311"/>
      <c r="BC43" s="311"/>
      <c r="BD43" s="311"/>
      <c r="BE43" s="311"/>
      <c r="BF43" s="311"/>
      <c r="BG43" s="311"/>
      <c r="BH43" s="311"/>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15"/>
      <c r="CS43" s="15"/>
      <c r="CT43" s="86">
        <f t="shared" si="0"/>
        <v>13</v>
      </c>
    </row>
    <row r="44" spans="1:98">
      <c r="A44" s="56" t="s">
        <v>215</v>
      </c>
      <c r="B44" s="55" t="s">
        <v>225</v>
      </c>
      <c r="C44" s="15" t="s">
        <v>226</v>
      </c>
      <c r="D44" s="310" t="s">
        <v>227</v>
      </c>
      <c r="E44" s="310"/>
      <c r="F44" s="311"/>
      <c r="G44" s="311"/>
      <c r="H44" s="311"/>
      <c r="I44" s="311"/>
      <c r="J44" s="311"/>
      <c r="K44" s="311"/>
      <c r="L44" s="311"/>
      <c r="M44" s="311"/>
      <c r="N44" s="311"/>
      <c r="O44" s="311"/>
      <c r="P44" s="311"/>
      <c r="Q44" s="311"/>
      <c r="R44" s="311">
        <v>3</v>
      </c>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22"/>
      <c r="BJ44" s="22"/>
      <c r="BK44" s="22"/>
      <c r="BL44" s="22"/>
      <c r="BM44" s="22"/>
      <c r="BN44" s="22"/>
      <c r="BO44" s="22"/>
      <c r="BP44" s="22"/>
      <c r="BQ44" s="22"/>
      <c r="BR44" s="22"/>
      <c r="BS44" s="22"/>
      <c r="BT44" s="22"/>
      <c r="BU44" s="22"/>
      <c r="BV44" s="22"/>
      <c r="BW44" s="22"/>
      <c r="BX44" s="22"/>
      <c r="BY44" s="22">
        <v>3</v>
      </c>
      <c r="BZ44" s="22"/>
      <c r="CA44" s="22"/>
      <c r="CB44" s="22"/>
      <c r="CC44" s="22"/>
      <c r="CD44" s="22"/>
      <c r="CE44" s="22"/>
      <c r="CF44" s="22"/>
      <c r="CG44" s="22"/>
      <c r="CH44" s="22"/>
      <c r="CI44" s="22"/>
      <c r="CJ44" s="22"/>
      <c r="CK44" s="22"/>
      <c r="CL44" s="22"/>
      <c r="CM44" s="22"/>
      <c r="CN44" s="22"/>
      <c r="CO44" s="22"/>
      <c r="CP44" s="22"/>
      <c r="CQ44" s="22"/>
      <c r="CR44" s="15"/>
      <c r="CS44" s="15"/>
      <c r="CT44" s="86">
        <f t="shared" si="0"/>
        <v>6</v>
      </c>
    </row>
    <row r="45" spans="1:98">
      <c r="A45" s="56" t="s">
        <v>215</v>
      </c>
      <c r="B45" s="55" t="s">
        <v>223</v>
      </c>
      <c r="C45" s="15" t="s">
        <v>179</v>
      </c>
      <c r="D45" s="310" t="s">
        <v>224</v>
      </c>
      <c r="E45" s="310"/>
      <c r="F45" s="311"/>
      <c r="G45" s="311"/>
      <c r="H45" s="311"/>
      <c r="I45" s="311"/>
      <c r="J45" s="311"/>
      <c r="K45" s="311"/>
      <c r="L45" s="311"/>
      <c r="M45" s="311"/>
      <c r="N45" s="311"/>
      <c r="O45" s="311"/>
      <c r="P45" s="311"/>
      <c r="Q45" s="311"/>
      <c r="R45" s="311"/>
      <c r="S45" s="311"/>
      <c r="T45" s="311"/>
      <c r="U45" s="311"/>
      <c r="V45" s="311"/>
      <c r="W45" s="311"/>
      <c r="X45" s="311"/>
      <c r="Y45" s="311"/>
      <c r="Z45" s="311">
        <v>1</v>
      </c>
      <c r="AA45" s="311"/>
      <c r="AB45" s="311">
        <v>1</v>
      </c>
      <c r="AC45" s="311"/>
      <c r="AD45" s="311"/>
      <c r="AE45" s="311"/>
      <c r="AF45" s="311"/>
      <c r="AG45" s="311">
        <v>1</v>
      </c>
      <c r="AH45" s="311"/>
      <c r="AI45" s="311">
        <v>1</v>
      </c>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22"/>
      <c r="BJ45" s="22"/>
      <c r="BK45" s="22"/>
      <c r="BL45" s="22"/>
      <c r="BM45" s="22"/>
      <c r="BN45" s="22"/>
      <c r="BO45" s="22"/>
      <c r="BP45" s="22"/>
      <c r="BQ45" s="22"/>
      <c r="BR45" s="22"/>
      <c r="BS45" s="22"/>
      <c r="BT45" s="22">
        <v>1</v>
      </c>
      <c r="BU45" s="22"/>
      <c r="BV45" s="22"/>
      <c r="BW45" s="22">
        <v>1</v>
      </c>
      <c r="BX45" s="22">
        <v>1</v>
      </c>
      <c r="BY45" s="22">
        <v>2</v>
      </c>
      <c r="BZ45" s="22"/>
      <c r="CA45" s="22"/>
      <c r="CB45" s="22"/>
      <c r="CC45" s="22"/>
      <c r="CD45" s="22"/>
      <c r="CE45" s="22"/>
      <c r="CF45" s="22"/>
      <c r="CG45" s="22"/>
      <c r="CH45" s="22"/>
      <c r="CI45" s="22">
        <v>1</v>
      </c>
      <c r="CJ45" s="22"/>
      <c r="CK45" s="22"/>
      <c r="CL45" s="22"/>
      <c r="CM45" s="22"/>
      <c r="CN45" s="22"/>
      <c r="CO45" s="22"/>
      <c r="CP45" s="22"/>
      <c r="CQ45" s="22"/>
      <c r="CR45" s="15"/>
      <c r="CS45" s="15"/>
      <c r="CT45" s="86">
        <f t="shared" si="0"/>
        <v>10</v>
      </c>
    </row>
    <row r="46" spans="1:98">
      <c r="A46" s="56" t="s">
        <v>215</v>
      </c>
      <c r="B46" s="55" t="s">
        <v>228</v>
      </c>
      <c r="C46" s="15" t="s">
        <v>229</v>
      </c>
      <c r="D46" s="310" t="s">
        <v>230</v>
      </c>
      <c r="E46" s="310"/>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v>6</v>
      </c>
      <c r="CN46" s="22"/>
      <c r="CO46" s="22"/>
      <c r="CP46" s="22"/>
      <c r="CQ46" s="22"/>
      <c r="CR46" s="15"/>
      <c r="CS46" s="15"/>
      <c r="CT46" s="86">
        <f t="shared" si="0"/>
        <v>6</v>
      </c>
    </row>
    <row r="47" spans="1:98">
      <c r="A47" s="56" t="s">
        <v>215</v>
      </c>
      <c r="B47" s="55" t="s">
        <v>216</v>
      </c>
      <c r="C47" s="15" t="s">
        <v>608</v>
      </c>
      <c r="D47" s="310" t="s">
        <v>217</v>
      </c>
      <c r="E47" s="310"/>
      <c r="F47" s="311"/>
      <c r="G47" s="311"/>
      <c r="H47" s="311"/>
      <c r="I47" s="311"/>
      <c r="J47" s="311"/>
      <c r="K47" s="311"/>
      <c r="L47" s="311"/>
      <c r="M47" s="311"/>
      <c r="N47" s="311"/>
      <c r="O47" s="311"/>
      <c r="P47" s="311"/>
      <c r="Q47" s="311"/>
      <c r="R47" s="311">
        <v>2</v>
      </c>
      <c r="S47" s="311"/>
      <c r="T47" s="311"/>
      <c r="U47" s="311"/>
      <c r="V47" s="311"/>
      <c r="W47" s="311"/>
      <c r="X47" s="311"/>
      <c r="Y47" s="311"/>
      <c r="Z47" s="311"/>
      <c r="AA47" s="311"/>
      <c r="AB47" s="311"/>
      <c r="AC47" s="311"/>
      <c r="AD47" s="311"/>
      <c r="AE47" s="311"/>
      <c r="AF47" s="311"/>
      <c r="AG47" s="311"/>
      <c r="AH47" s="311"/>
      <c r="AI47" s="311"/>
      <c r="AJ47" s="311"/>
      <c r="AK47" s="311">
        <v>1</v>
      </c>
      <c r="AL47" s="311">
        <v>1</v>
      </c>
      <c r="AM47" s="311"/>
      <c r="AN47" s="311"/>
      <c r="AO47" s="311"/>
      <c r="AP47" s="311">
        <v>2</v>
      </c>
      <c r="AQ47" s="311"/>
      <c r="AR47" s="311">
        <v>1</v>
      </c>
      <c r="AS47" s="311"/>
      <c r="AT47" s="311"/>
      <c r="AU47" s="311"/>
      <c r="AV47" s="311"/>
      <c r="AW47" s="311"/>
      <c r="AX47" s="311"/>
      <c r="AY47" s="311"/>
      <c r="AZ47" s="311"/>
      <c r="BA47" s="311"/>
      <c r="BB47" s="311"/>
      <c r="BC47" s="311"/>
      <c r="BD47" s="311"/>
      <c r="BE47" s="311"/>
      <c r="BF47" s="311"/>
      <c r="BG47" s="311"/>
      <c r="BH47" s="311"/>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15"/>
      <c r="CS47" s="15"/>
      <c r="CT47" s="86">
        <f t="shared" si="0"/>
        <v>7</v>
      </c>
    </row>
    <row r="48" spans="1:98">
      <c r="A48" s="56" t="s">
        <v>215</v>
      </c>
      <c r="B48" s="55" t="s">
        <v>722</v>
      </c>
      <c r="C48" s="15" t="s">
        <v>608</v>
      </c>
      <c r="D48" s="310" t="s">
        <v>224</v>
      </c>
      <c r="E48" s="310"/>
      <c r="F48" s="311"/>
      <c r="G48" s="311"/>
      <c r="H48" s="311"/>
      <c r="I48" s="311"/>
      <c r="J48" s="311"/>
      <c r="K48" s="311"/>
      <c r="L48" s="311"/>
      <c r="M48" s="311"/>
      <c r="N48" s="311"/>
      <c r="O48" s="311"/>
      <c r="P48" s="311"/>
      <c r="Q48" s="311"/>
      <c r="R48" s="311">
        <v>1</v>
      </c>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c r="AQ48" s="311"/>
      <c r="AR48" s="311"/>
      <c r="AS48" s="311"/>
      <c r="AT48" s="311">
        <v>1</v>
      </c>
      <c r="AU48" s="311"/>
      <c r="AV48" s="311"/>
      <c r="AW48" s="311"/>
      <c r="AX48" s="311"/>
      <c r="AY48" s="311"/>
      <c r="AZ48" s="311"/>
      <c r="BA48" s="311"/>
      <c r="BB48" s="311"/>
      <c r="BC48" s="311"/>
      <c r="BD48" s="311"/>
      <c r="BE48" s="311"/>
      <c r="BF48" s="311"/>
      <c r="BG48" s="311"/>
      <c r="BH48" s="311"/>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15"/>
      <c r="CS48" s="15"/>
      <c r="CT48" s="86">
        <f t="shared" si="0"/>
        <v>2</v>
      </c>
    </row>
    <row r="49" spans="1:98" ht="30">
      <c r="A49" s="56" t="s">
        <v>215</v>
      </c>
      <c r="B49" s="56" t="s">
        <v>219</v>
      </c>
      <c r="C49" s="15" t="s">
        <v>608</v>
      </c>
      <c r="D49" s="310" t="s">
        <v>224</v>
      </c>
      <c r="E49" s="310"/>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1"/>
      <c r="AR49" s="311"/>
      <c r="AS49" s="311"/>
      <c r="AT49" s="311"/>
      <c r="AU49" s="311"/>
      <c r="AV49" s="311">
        <v>1</v>
      </c>
      <c r="AW49" s="311"/>
      <c r="AX49" s="311"/>
      <c r="AY49" s="311"/>
      <c r="AZ49" s="311"/>
      <c r="BA49" s="311"/>
      <c r="BB49" s="311"/>
      <c r="BC49" s="311"/>
      <c r="BD49" s="311"/>
      <c r="BE49" s="311"/>
      <c r="BF49" s="311"/>
      <c r="BG49" s="311"/>
      <c r="BH49" s="311"/>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15"/>
      <c r="CS49" s="15"/>
      <c r="CT49" s="86">
        <f t="shared" si="0"/>
        <v>1</v>
      </c>
    </row>
    <row r="50" spans="1:98">
      <c r="A50" s="56" t="s">
        <v>215</v>
      </c>
      <c r="B50" s="55" t="s">
        <v>218</v>
      </c>
      <c r="C50" s="15" t="s">
        <v>232</v>
      </c>
      <c r="D50" s="310" t="s">
        <v>217</v>
      </c>
      <c r="E50" s="310"/>
      <c r="F50" s="311"/>
      <c r="G50" s="311"/>
      <c r="H50" s="311"/>
      <c r="I50" s="311"/>
      <c r="J50" s="311"/>
      <c r="K50" s="311"/>
      <c r="L50" s="311"/>
      <c r="M50" s="311"/>
      <c r="N50" s="311"/>
      <c r="O50" s="311"/>
      <c r="P50" s="311"/>
      <c r="Q50" s="311"/>
      <c r="R50" s="311">
        <v>1</v>
      </c>
      <c r="S50" s="311"/>
      <c r="T50" s="311"/>
      <c r="U50" s="311"/>
      <c r="V50" s="311"/>
      <c r="W50" s="311"/>
      <c r="X50" s="311"/>
      <c r="Y50" s="311"/>
      <c r="Z50" s="311"/>
      <c r="AA50" s="311"/>
      <c r="AB50" s="311"/>
      <c r="AC50" s="311"/>
      <c r="AD50" s="311"/>
      <c r="AE50" s="311"/>
      <c r="AF50" s="311"/>
      <c r="AG50" s="311"/>
      <c r="AH50" s="311"/>
      <c r="AI50" s="311"/>
      <c r="AJ50" s="311"/>
      <c r="AK50" s="311">
        <v>1</v>
      </c>
      <c r="AL50" s="311">
        <v>1</v>
      </c>
      <c r="AM50" s="311"/>
      <c r="AN50" s="311"/>
      <c r="AO50" s="311"/>
      <c r="AP50" s="311">
        <v>2</v>
      </c>
      <c r="AQ50" s="311">
        <v>1</v>
      </c>
      <c r="AR50" s="311">
        <v>1</v>
      </c>
      <c r="AS50" s="311"/>
      <c r="AT50" s="311"/>
      <c r="AU50" s="311"/>
      <c r="AV50" s="311"/>
      <c r="AW50" s="311"/>
      <c r="AX50" s="311"/>
      <c r="AY50" s="311"/>
      <c r="AZ50" s="311"/>
      <c r="BA50" s="311"/>
      <c r="BB50" s="311"/>
      <c r="BC50" s="311"/>
      <c r="BD50" s="311"/>
      <c r="BE50" s="311"/>
      <c r="BF50" s="311"/>
      <c r="BG50" s="311"/>
      <c r="BH50" s="311"/>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15"/>
      <c r="CS50" s="15"/>
      <c r="CT50" s="86">
        <f t="shared" si="0"/>
        <v>7</v>
      </c>
    </row>
    <row r="51" spans="1:98" ht="30">
      <c r="A51" s="56" t="s">
        <v>215</v>
      </c>
      <c r="B51" s="56" t="s">
        <v>1308</v>
      </c>
      <c r="C51" s="15" t="s">
        <v>1309</v>
      </c>
      <c r="D51" s="310"/>
      <c r="E51" s="310"/>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v>2</v>
      </c>
      <c r="AT51" s="311"/>
      <c r="AU51" s="311"/>
      <c r="AV51" s="311">
        <v>2</v>
      </c>
      <c r="AW51" s="311"/>
      <c r="AX51" s="311"/>
      <c r="AY51" s="311"/>
      <c r="AZ51" s="311"/>
      <c r="BA51" s="311"/>
      <c r="BB51" s="311"/>
      <c r="BC51" s="311"/>
      <c r="BD51" s="311"/>
      <c r="BE51" s="311"/>
      <c r="BF51" s="311"/>
      <c r="BG51" s="311"/>
      <c r="BH51" s="311"/>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15"/>
      <c r="CS51" s="15"/>
      <c r="CT51" s="86">
        <f t="shared" si="0"/>
        <v>4</v>
      </c>
    </row>
    <row r="52" spans="1:98">
      <c r="A52" s="56" t="s">
        <v>215</v>
      </c>
      <c r="B52" s="55" t="s">
        <v>1310</v>
      </c>
      <c r="C52" s="15" t="s">
        <v>232</v>
      </c>
      <c r="D52" s="310"/>
      <c r="E52" s="310"/>
      <c r="F52" s="311"/>
      <c r="G52" s="311"/>
      <c r="H52" s="311"/>
      <c r="I52" s="311"/>
      <c r="J52" s="311"/>
      <c r="K52" s="311"/>
      <c r="L52" s="311"/>
      <c r="M52" s="311"/>
      <c r="N52" s="311"/>
      <c r="O52" s="311"/>
      <c r="P52" s="311"/>
      <c r="Q52" s="311"/>
      <c r="R52" s="311">
        <v>1</v>
      </c>
      <c r="S52" s="311"/>
      <c r="T52" s="311"/>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T52" s="311"/>
      <c r="AU52" s="311"/>
      <c r="AV52" s="311"/>
      <c r="AW52" s="311"/>
      <c r="AX52" s="311"/>
      <c r="AY52" s="311"/>
      <c r="AZ52" s="311"/>
      <c r="BA52" s="311"/>
      <c r="BB52" s="311"/>
      <c r="BC52" s="311"/>
      <c r="BD52" s="311"/>
      <c r="BE52" s="311"/>
      <c r="BF52" s="311"/>
      <c r="BG52" s="311"/>
      <c r="BH52" s="311"/>
      <c r="BI52" s="22"/>
      <c r="BJ52" s="22"/>
      <c r="BK52" s="22"/>
      <c r="BL52" s="22"/>
      <c r="BM52" s="22"/>
      <c r="BN52" s="22"/>
      <c r="BO52" s="22"/>
      <c r="BP52" s="22"/>
      <c r="BQ52" s="22"/>
      <c r="BR52" s="22"/>
      <c r="BS52" s="22"/>
      <c r="BT52" s="311"/>
      <c r="BU52" s="311"/>
      <c r="BV52" s="311"/>
      <c r="BW52" s="311"/>
      <c r="BX52" s="311"/>
      <c r="BY52" s="311"/>
      <c r="BZ52" s="22"/>
      <c r="CA52" s="22"/>
      <c r="CB52" s="22"/>
      <c r="CC52" s="22"/>
      <c r="CD52" s="22"/>
      <c r="CE52" s="22"/>
      <c r="CF52" s="22"/>
      <c r="CG52" s="22"/>
      <c r="CH52" s="22"/>
      <c r="CI52" s="22"/>
      <c r="CJ52" s="22"/>
      <c r="CK52" s="22"/>
      <c r="CL52" s="22"/>
      <c r="CM52" s="22"/>
      <c r="CN52" s="22"/>
      <c r="CO52" s="22"/>
      <c r="CP52" s="22"/>
      <c r="CQ52" s="22"/>
      <c r="CR52" s="15"/>
      <c r="CS52" s="15"/>
      <c r="CT52" s="86">
        <f t="shared" si="0"/>
        <v>1</v>
      </c>
    </row>
    <row r="53" spans="1:98">
      <c r="A53" s="56" t="s">
        <v>215</v>
      </c>
      <c r="B53" s="55" t="s">
        <v>1311</v>
      </c>
      <c r="C53" s="15" t="s">
        <v>232</v>
      </c>
      <c r="D53" s="310"/>
      <c r="E53" s="310"/>
      <c r="F53" s="311"/>
      <c r="G53" s="311"/>
      <c r="H53" s="311"/>
      <c r="I53" s="311"/>
      <c r="J53" s="311"/>
      <c r="K53" s="311"/>
      <c r="L53" s="311"/>
      <c r="M53" s="311"/>
      <c r="N53" s="311"/>
      <c r="O53" s="311"/>
      <c r="P53" s="311"/>
      <c r="Q53" s="311"/>
      <c r="R53" s="311"/>
      <c r="S53" s="311"/>
      <c r="T53" s="311"/>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T53" s="311"/>
      <c r="AU53" s="311"/>
      <c r="AV53" s="311"/>
      <c r="AW53" s="311"/>
      <c r="AX53" s="311">
        <v>1</v>
      </c>
      <c r="AY53" s="311"/>
      <c r="AZ53" s="311"/>
      <c r="BA53" s="311"/>
      <c r="BB53" s="311"/>
      <c r="BC53" s="311"/>
      <c r="BD53" s="311"/>
      <c r="BE53" s="311"/>
      <c r="BF53" s="311"/>
      <c r="BG53" s="311"/>
      <c r="BH53" s="311"/>
      <c r="BI53" s="22"/>
      <c r="BJ53" s="22"/>
      <c r="BK53" s="22"/>
      <c r="BL53" s="22"/>
      <c r="BM53" s="22"/>
      <c r="BN53" s="22"/>
      <c r="BO53" s="22"/>
      <c r="BP53" s="22"/>
      <c r="BQ53" s="22"/>
      <c r="BR53" s="22"/>
      <c r="BS53" s="22"/>
      <c r="BT53" s="311"/>
      <c r="BU53" s="311"/>
      <c r="BV53" s="311"/>
      <c r="BW53" s="311"/>
      <c r="BX53" s="311"/>
      <c r="BY53" s="311"/>
      <c r="BZ53" s="22"/>
      <c r="CA53" s="22"/>
      <c r="CB53" s="22"/>
      <c r="CC53" s="22"/>
      <c r="CD53" s="22"/>
      <c r="CE53" s="22"/>
      <c r="CF53" s="22"/>
      <c r="CG53" s="22"/>
      <c r="CH53" s="22"/>
      <c r="CI53" s="22"/>
      <c r="CJ53" s="22"/>
      <c r="CK53" s="22"/>
      <c r="CL53" s="22"/>
      <c r="CM53" s="22"/>
      <c r="CN53" s="22"/>
      <c r="CO53" s="22"/>
      <c r="CP53" s="22"/>
      <c r="CQ53" s="22"/>
      <c r="CR53" s="15"/>
      <c r="CS53" s="15"/>
      <c r="CT53" s="86">
        <f t="shared" si="0"/>
        <v>1</v>
      </c>
    </row>
    <row r="54" spans="1:98">
      <c r="A54" s="56" t="s">
        <v>215</v>
      </c>
      <c r="B54" s="56" t="s">
        <v>222</v>
      </c>
      <c r="C54" s="15" t="s">
        <v>232</v>
      </c>
      <c r="D54" s="310"/>
      <c r="E54" s="310"/>
      <c r="F54" s="311"/>
      <c r="G54" s="311"/>
      <c r="H54" s="311"/>
      <c r="I54" s="311"/>
      <c r="J54" s="311"/>
      <c r="K54" s="311"/>
      <c r="L54" s="311"/>
      <c r="M54" s="311"/>
      <c r="N54" s="311"/>
      <c r="O54" s="311"/>
      <c r="P54" s="311"/>
      <c r="Q54" s="311"/>
      <c r="R54" s="311">
        <v>1</v>
      </c>
      <c r="S54" s="311"/>
      <c r="T54" s="311"/>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v>1</v>
      </c>
      <c r="AR54" s="311"/>
      <c r="AS54" s="311"/>
      <c r="AT54" s="311"/>
      <c r="AU54" s="311"/>
      <c r="AV54" s="311"/>
      <c r="AW54" s="311"/>
      <c r="AX54" s="311">
        <v>1</v>
      </c>
      <c r="AY54" s="311"/>
      <c r="AZ54" s="311"/>
      <c r="BA54" s="311"/>
      <c r="BB54" s="311"/>
      <c r="BC54" s="311"/>
      <c r="BD54" s="311"/>
      <c r="BE54" s="311"/>
      <c r="BF54" s="311"/>
      <c r="BG54" s="311"/>
      <c r="BH54" s="311"/>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15"/>
      <c r="CS54" s="15"/>
      <c r="CT54" s="86">
        <f t="shared" si="0"/>
        <v>3</v>
      </c>
    </row>
    <row r="55" spans="1:98">
      <c r="A55" s="56" t="s">
        <v>215</v>
      </c>
      <c r="B55" s="55" t="s">
        <v>234</v>
      </c>
      <c r="C55" s="15" t="s">
        <v>232</v>
      </c>
      <c r="D55" s="310" t="s">
        <v>224</v>
      </c>
      <c r="E55" s="310"/>
      <c r="F55" s="311"/>
      <c r="G55" s="311"/>
      <c r="H55" s="311"/>
      <c r="I55" s="311"/>
      <c r="J55" s="311"/>
      <c r="K55" s="311"/>
      <c r="L55" s="311"/>
      <c r="M55" s="311"/>
      <c r="N55" s="311"/>
      <c r="O55" s="311"/>
      <c r="P55" s="311"/>
      <c r="Q55" s="311"/>
      <c r="R55" s="311"/>
      <c r="S55" s="311"/>
      <c r="T55" s="311"/>
      <c r="U55" s="311"/>
      <c r="V55" s="311"/>
      <c r="W55" s="311"/>
      <c r="X55" s="311"/>
      <c r="Y55" s="311"/>
      <c r="Z55" s="311"/>
      <c r="AA55" s="311"/>
      <c r="AB55" s="311"/>
      <c r="AC55" s="311"/>
      <c r="AD55" s="311"/>
      <c r="AE55" s="311"/>
      <c r="AF55" s="311"/>
      <c r="AG55" s="311"/>
      <c r="AH55" s="311"/>
      <c r="AI55" s="311"/>
      <c r="AJ55" s="311"/>
      <c r="AK55" s="311"/>
      <c r="AL55" s="311"/>
      <c r="AM55" s="311"/>
      <c r="AN55" s="311"/>
      <c r="AO55" s="311"/>
      <c r="AP55" s="311"/>
      <c r="AQ55" s="311"/>
      <c r="AR55" s="311"/>
      <c r="AS55" s="311"/>
      <c r="AT55" s="311"/>
      <c r="AU55" s="311"/>
      <c r="AV55" s="311"/>
      <c r="AW55" s="311"/>
      <c r="AX55" s="311"/>
      <c r="AY55" s="311"/>
      <c r="AZ55" s="311"/>
      <c r="BA55" s="311"/>
      <c r="BB55" s="311"/>
      <c r="BC55" s="311"/>
      <c r="BD55" s="311"/>
      <c r="BE55" s="311"/>
      <c r="BF55" s="311"/>
      <c r="BG55" s="311"/>
      <c r="BH55" s="311"/>
      <c r="BI55" s="22"/>
      <c r="BJ55" s="22"/>
      <c r="BK55" s="22"/>
      <c r="BL55" s="22"/>
      <c r="BM55" s="22"/>
      <c r="BN55" s="22"/>
      <c r="BO55" s="22"/>
      <c r="BP55" s="22"/>
      <c r="BQ55" s="22"/>
      <c r="BR55" s="22"/>
      <c r="BS55" s="22"/>
      <c r="BT55" s="22"/>
      <c r="BU55" s="22"/>
      <c r="BV55" s="22"/>
      <c r="BW55" s="22"/>
      <c r="BX55" s="22"/>
      <c r="BY55" s="22"/>
      <c r="BZ55" s="22"/>
      <c r="CA55" s="22"/>
      <c r="CB55" s="22">
        <v>1</v>
      </c>
      <c r="CC55" s="22"/>
      <c r="CD55" s="22">
        <v>1</v>
      </c>
      <c r="CE55" s="22"/>
      <c r="CF55" s="311">
        <v>1</v>
      </c>
      <c r="CG55" s="311">
        <v>1</v>
      </c>
      <c r="CH55" s="22">
        <v>1</v>
      </c>
      <c r="CI55" s="22"/>
      <c r="CJ55" s="22">
        <v>1</v>
      </c>
      <c r="CK55" s="22"/>
      <c r="CL55" s="22"/>
      <c r="CM55" s="22"/>
      <c r="CN55" s="22"/>
      <c r="CO55" s="22"/>
      <c r="CP55" s="22"/>
      <c r="CQ55" s="22"/>
      <c r="CR55" s="15"/>
      <c r="CS55" s="15"/>
      <c r="CT55" s="86">
        <f t="shared" si="0"/>
        <v>6</v>
      </c>
    </row>
    <row r="56" spans="1:98">
      <c r="A56" s="56" t="s">
        <v>215</v>
      </c>
      <c r="B56" s="55" t="s">
        <v>231</v>
      </c>
      <c r="C56" s="15" t="s">
        <v>232</v>
      </c>
      <c r="D56" s="310" t="s">
        <v>224</v>
      </c>
      <c r="E56" s="310"/>
      <c r="F56" s="311"/>
      <c r="G56" s="311"/>
      <c r="H56" s="311"/>
      <c r="I56" s="311"/>
      <c r="J56" s="311"/>
      <c r="K56" s="311"/>
      <c r="L56" s="311"/>
      <c r="M56" s="311"/>
      <c r="N56" s="311"/>
      <c r="O56" s="311"/>
      <c r="P56" s="311"/>
      <c r="Q56" s="311"/>
      <c r="R56" s="311"/>
      <c r="S56" s="311"/>
      <c r="T56" s="311"/>
      <c r="U56" s="311"/>
      <c r="V56" s="311"/>
      <c r="W56" s="311"/>
      <c r="X56" s="311"/>
      <c r="Y56" s="311"/>
      <c r="Z56" s="311"/>
      <c r="AA56" s="311"/>
      <c r="AB56" s="311"/>
      <c r="AC56" s="311"/>
      <c r="AD56" s="311"/>
      <c r="AE56" s="311"/>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1"/>
      <c r="BD56" s="311"/>
      <c r="BE56" s="311"/>
      <c r="BF56" s="311"/>
      <c r="BG56" s="311"/>
      <c r="BH56" s="311"/>
      <c r="BI56" s="22"/>
      <c r="BJ56" s="22"/>
      <c r="BK56" s="22"/>
      <c r="BL56" s="22"/>
      <c r="BM56" s="22"/>
      <c r="BN56" s="22"/>
      <c r="BO56" s="22"/>
      <c r="BP56" s="22"/>
      <c r="BQ56" s="22"/>
      <c r="BR56" s="22"/>
      <c r="BS56" s="22"/>
      <c r="BT56" s="22"/>
      <c r="BU56" s="22"/>
      <c r="BV56" s="22"/>
      <c r="BW56" s="22"/>
      <c r="BX56" s="22"/>
      <c r="BY56" s="22"/>
      <c r="BZ56" s="22">
        <v>1</v>
      </c>
      <c r="CA56" s="22">
        <v>1</v>
      </c>
      <c r="CB56" s="22">
        <v>1</v>
      </c>
      <c r="CC56" s="22">
        <v>1</v>
      </c>
      <c r="CD56" s="22"/>
      <c r="CE56" s="22">
        <v>1</v>
      </c>
      <c r="CF56" s="311">
        <v>1</v>
      </c>
      <c r="CG56" s="311">
        <v>1</v>
      </c>
      <c r="CH56" s="22"/>
      <c r="CI56" s="22"/>
      <c r="CJ56" s="22">
        <v>1</v>
      </c>
      <c r="CK56" s="22"/>
      <c r="CL56" s="22"/>
      <c r="CM56" s="22"/>
      <c r="CN56" s="22"/>
      <c r="CO56" s="22"/>
      <c r="CP56" s="22"/>
      <c r="CQ56" s="22"/>
      <c r="CR56" s="15"/>
      <c r="CS56" s="15"/>
      <c r="CT56" s="86">
        <f t="shared" si="0"/>
        <v>8</v>
      </c>
    </row>
    <row r="57" spans="1:98">
      <c r="A57" s="56" t="s">
        <v>215</v>
      </c>
      <c r="B57" s="56" t="s">
        <v>220</v>
      </c>
      <c r="C57" s="15" t="s">
        <v>233</v>
      </c>
      <c r="D57" s="310"/>
      <c r="E57" s="310"/>
      <c r="F57" s="311"/>
      <c r="G57" s="311"/>
      <c r="H57" s="311"/>
      <c r="I57" s="311"/>
      <c r="J57" s="311"/>
      <c r="K57" s="311"/>
      <c r="L57" s="311"/>
      <c r="M57" s="311"/>
      <c r="N57" s="311"/>
      <c r="O57" s="311"/>
      <c r="P57" s="311"/>
      <c r="Q57" s="311"/>
      <c r="R57" s="311"/>
      <c r="S57" s="311"/>
      <c r="T57" s="311"/>
      <c r="U57" s="311"/>
      <c r="V57" s="311"/>
      <c r="W57" s="311"/>
      <c r="X57" s="311"/>
      <c r="Y57" s="311"/>
      <c r="Z57" s="311"/>
      <c r="AA57" s="311"/>
      <c r="AB57" s="311"/>
      <c r="AC57" s="311"/>
      <c r="AD57" s="311"/>
      <c r="AE57" s="311"/>
      <c r="AF57" s="311"/>
      <c r="AG57" s="311"/>
      <c r="AH57" s="311"/>
      <c r="AI57" s="311"/>
      <c r="AJ57" s="311"/>
      <c r="AK57" s="311"/>
      <c r="AL57" s="311"/>
      <c r="AM57" s="311"/>
      <c r="AN57" s="311"/>
      <c r="AO57" s="311"/>
      <c r="AP57" s="311"/>
      <c r="AQ57" s="311"/>
      <c r="AR57" s="311"/>
      <c r="AS57" s="311"/>
      <c r="AT57" s="311"/>
      <c r="AU57" s="311">
        <v>1</v>
      </c>
      <c r="AV57" s="311"/>
      <c r="AW57" s="311"/>
      <c r="AX57" s="311"/>
      <c r="AY57" s="311"/>
      <c r="AZ57" s="311"/>
      <c r="BA57" s="311"/>
      <c r="BB57" s="311"/>
      <c r="BC57" s="311"/>
      <c r="BD57" s="311"/>
      <c r="BE57" s="311"/>
      <c r="BF57" s="311"/>
      <c r="BG57" s="311"/>
      <c r="BH57" s="311"/>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15"/>
      <c r="CS57" s="15"/>
      <c r="CT57" s="86">
        <f t="shared" si="0"/>
        <v>1</v>
      </c>
    </row>
    <row r="58" spans="1:98" ht="30">
      <c r="A58" s="56" t="s">
        <v>215</v>
      </c>
      <c r="B58" s="56" t="s">
        <v>221</v>
      </c>
      <c r="C58" s="15" t="s">
        <v>723</v>
      </c>
      <c r="D58" s="310"/>
      <c r="E58" s="310"/>
      <c r="F58" s="311"/>
      <c r="G58" s="311"/>
      <c r="H58" s="311"/>
      <c r="I58" s="311"/>
      <c r="J58" s="311"/>
      <c r="K58" s="311"/>
      <c r="L58" s="311"/>
      <c r="M58" s="311"/>
      <c r="N58" s="311"/>
      <c r="O58" s="311"/>
      <c r="P58" s="311"/>
      <c r="Q58" s="311"/>
      <c r="R58" s="311">
        <v>1</v>
      </c>
      <c r="S58" s="311"/>
      <c r="T58" s="311"/>
      <c r="U58" s="311"/>
      <c r="V58" s="311"/>
      <c r="W58" s="311"/>
      <c r="X58" s="311"/>
      <c r="Y58" s="311"/>
      <c r="Z58" s="311"/>
      <c r="AA58" s="311"/>
      <c r="AB58" s="311"/>
      <c r="AC58" s="311"/>
      <c r="AD58" s="311"/>
      <c r="AE58" s="311"/>
      <c r="AF58" s="311"/>
      <c r="AG58" s="311"/>
      <c r="AH58" s="311"/>
      <c r="AI58" s="311"/>
      <c r="AJ58" s="311"/>
      <c r="AK58" s="311"/>
      <c r="AL58" s="311"/>
      <c r="AM58" s="311"/>
      <c r="AN58" s="311"/>
      <c r="AO58" s="311"/>
      <c r="AP58" s="311"/>
      <c r="AQ58" s="311"/>
      <c r="AR58" s="311"/>
      <c r="AS58" s="311"/>
      <c r="AT58" s="311"/>
      <c r="AU58" s="311"/>
      <c r="AV58" s="311"/>
      <c r="AW58" s="311"/>
      <c r="AX58" s="311"/>
      <c r="AY58" s="311"/>
      <c r="AZ58" s="311"/>
      <c r="BA58" s="311"/>
      <c r="BB58" s="311"/>
      <c r="BC58" s="311"/>
      <c r="BD58" s="311"/>
      <c r="BE58" s="311"/>
      <c r="BF58" s="311"/>
      <c r="BG58" s="311"/>
      <c r="BH58" s="311"/>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15"/>
      <c r="CS58" s="15"/>
      <c r="CT58" s="86">
        <f t="shared" si="0"/>
        <v>1</v>
      </c>
    </row>
    <row r="59" spans="1:98" ht="30">
      <c r="A59" s="56" t="s">
        <v>730</v>
      </c>
      <c r="B59" s="55" t="s">
        <v>599</v>
      </c>
      <c r="C59" s="19" t="s">
        <v>600</v>
      </c>
      <c r="D59" s="310" t="s">
        <v>734</v>
      </c>
      <c r="E59" s="310"/>
      <c r="F59" s="311"/>
      <c r="G59" s="311"/>
      <c r="H59" s="311"/>
      <c r="I59" s="311"/>
      <c r="J59" s="15"/>
      <c r="K59" s="311"/>
      <c r="L59" s="311"/>
      <c r="M59" s="311"/>
      <c r="N59" s="311"/>
      <c r="O59" s="311"/>
      <c r="P59" s="311"/>
      <c r="Q59" s="311"/>
      <c r="R59" s="311"/>
      <c r="S59" s="311"/>
      <c r="T59" s="311"/>
      <c r="U59" s="311"/>
      <c r="V59" s="311"/>
      <c r="W59" s="311"/>
      <c r="X59" s="311"/>
      <c r="Y59" s="311"/>
      <c r="Z59" s="311"/>
      <c r="AA59" s="311"/>
      <c r="AB59" s="311"/>
      <c r="AC59" s="311"/>
      <c r="AD59" s="311"/>
      <c r="AE59" s="311"/>
      <c r="AF59" s="311"/>
      <c r="AG59" s="311"/>
      <c r="AH59" s="311"/>
      <c r="AI59" s="311"/>
      <c r="AJ59" s="311"/>
      <c r="AK59" s="311"/>
      <c r="AL59" s="311"/>
      <c r="AM59" s="311">
        <v>2</v>
      </c>
      <c r="AN59" s="311"/>
      <c r="AO59" s="311"/>
      <c r="AP59" s="311"/>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c r="BN59" s="311"/>
      <c r="BO59" s="311"/>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15"/>
      <c r="CS59" s="15"/>
      <c r="CT59" s="86">
        <f t="shared" si="0"/>
        <v>2</v>
      </c>
    </row>
    <row r="60" spans="1:98" ht="30">
      <c r="A60" s="56" t="s">
        <v>730</v>
      </c>
      <c r="B60" s="55" t="s">
        <v>601</v>
      </c>
      <c r="C60" s="15" t="s">
        <v>602</v>
      </c>
      <c r="D60" s="310" t="s">
        <v>734</v>
      </c>
      <c r="E60" s="310"/>
      <c r="F60" s="311"/>
      <c r="G60" s="311"/>
      <c r="H60" s="311"/>
      <c r="I60" s="311"/>
      <c r="J60" s="15"/>
      <c r="K60" s="311"/>
      <c r="L60" s="311"/>
      <c r="M60" s="311"/>
      <c r="N60" s="311"/>
      <c r="O60" s="311"/>
      <c r="P60" s="311"/>
      <c r="Q60" s="311"/>
      <c r="R60" s="311"/>
      <c r="S60" s="311"/>
      <c r="T60" s="311"/>
      <c r="U60" s="311"/>
      <c r="V60" s="311"/>
      <c r="W60" s="311"/>
      <c r="X60" s="311"/>
      <c r="Y60" s="311"/>
      <c r="Z60" s="311"/>
      <c r="AA60" s="311"/>
      <c r="AB60" s="311"/>
      <c r="AC60" s="311"/>
      <c r="AD60" s="311"/>
      <c r="AE60" s="311"/>
      <c r="AF60" s="311"/>
      <c r="AG60" s="311"/>
      <c r="AH60" s="311"/>
      <c r="AI60" s="311"/>
      <c r="AJ60" s="311"/>
      <c r="AK60" s="311"/>
      <c r="AL60" s="311"/>
      <c r="AM60" s="311">
        <v>1</v>
      </c>
      <c r="AN60" s="311"/>
      <c r="AO60" s="311"/>
      <c r="AP60" s="311"/>
      <c r="AQ60" s="311"/>
      <c r="AR60" s="311"/>
      <c r="AS60" s="311"/>
      <c r="AT60" s="311"/>
      <c r="AU60" s="311"/>
      <c r="AV60" s="311"/>
      <c r="AW60" s="311"/>
      <c r="AX60" s="311"/>
      <c r="AY60" s="311"/>
      <c r="AZ60" s="311"/>
      <c r="BA60" s="311"/>
      <c r="BB60" s="311"/>
      <c r="BC60" s="311"/>
      <c r="BD60" s="311"/>
      <c r="BE60" s="311"/>
      <c r="BF60" s="311"/>
      <c r="BG60" s="311"/>
      <c r="BH60" s="311"/>
      <c r="BI60" s="311"/>
      <c r="BJ60" s="311"/>
      <c r="BK60" s="311"/>
      <c r="BL60" s="311"/>
      <c r="BM60" s="311"/>
      <c r="BN60" s="311"/>
      <c r="BO60" s="311"/>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15"/>
      <c r="CS60" s="15"/>
      <c r="CT60" s="86">
        <f t="shared" si="0"/>
        <v>1</v>
      </c>
    </row>
    <row r="61" spans="1:98" ht="30">
      <c r="A61" s="56" t="s">
        <v>730</v>
      </c>
      <c r="B61" s="55" t="s">
        <v>603</v>
      </c>
      <c r="C61" s="15" t="s">
        <v>1238</v>
      </c>
      <c r="D61" s="310" t="s">
        <v>734</v>
      </c>
      <c r="E61" s="310"/>
      <c r="F61" s="311"/>
      <c r="G61" s="311"/>
      <c r="H61" s="311"/>
      <c r="I61" s="311"/>
      <c r="J61" s="15"/>
      <c r="K61" s="311"/>
      <c r="L61" s="311"/>
      <c r="M61" s="311"/>
      <c r="N61" s="311"/>
      <c r="O61" s="311"/>
      <c r="P61" s="311"/>
      <c r="Q61" s="311"/>
      <c r="R61" s="311"/>
      <c r="S61" s="311"/>
      <c r="T61" s="311"/>
      <c r="U61" s="311"/>
      <c r="V61" s="311"/>
      <c r="W61" s="311"/>
      <c r="X61" s="311"/>
      <c r="Y61" s="311"/>
      <c r="Z61" s="311"/>
      <c r="AA61" s="311"/>
      <c r="AB61" s="311"/>
      <c r="AC61" s="311"/>
      <c r="AD61" s="311"/>
      <c r="AE61" s="311"/>
      <c r="AF61" s="311"/>
      <c r="AG61" s="311"/>
      <c r="AH61" s="311"/>
      <c r="AI61" s="311"/>
      <c r="AJ61" s="311"/>
      <c r="AK61" s="311"/>
      <c r="AL61" s="311"/>
      <c r="AM61" s="311">
        <v>1</v>
      </c>
      <c r="AN61" s="311"/>
      <c r="AO61" s="311"/>
      <c r="AP61" s="311"/>
      <c r="AQ61" s="311"/>
      <c r="AR61" s="311"/>
      <c r="AS61" s="311"/>
      <c r="AT61" s="311"/>
      <c r="AU61" s="311"/>
      <c r="AV61" s="311"/>
      <c r="AW61" s="311"/>
      <c r="AX61" s="311"/>
      <c r="AY61" s="311"/>
      <c r="AZ61" s="311"/>
      <c r="BA61" s="311"/>
      <c r="BB61" s="311"/>
      <c r="BC61" s="311"/>
      <c r="BD61" s="311"/>
      <c r="BE61" s="311"/>
      <c r="BF61" s="311"/>
      <c r="BG61" s="311"/>
      <c r="BH61" s="311"/>
      <c r="BI61" s="311"/>
      <c r="BJ61" s="311"/>
      <c r="BK61" s="311"/>
      <c r="BL61" s="311"/>
      <c r="BM61" s="311"/>
      <c r="BN61" s="311"/>
      <c r="BO61" s="311"/>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15"/>
      <c r="CS61" s="15"/>
      <c r="CT61" s="86">
        <f t="shared" si="0"/>
        <v>1</v>
      </c>
    </row>
    <row r="62" spans="1:98">
      <c r="A62" s="56" t="s">
        <v>215</v>
      </c>
      <c r="B62" s="55" t="s">
        <v>800</v>
      </c>
      <c r="C62" s="15" t="s">
        <v>236</v>
      </c>
      <c r="D62" s="310" t="s">
        <v>799</v>
      </c>
      <c r="E62" s="310"/>
      <c r="F62" s="311"/>
      <c r="G62" s="311"/>
      <c r="H62" s="311"/>
      <c r="I62" s="311"/>
      <c r="J62" s="311"/>
      <c r="K62" s="311"/>
      <c r="L62" s="311"/>
      <c r="M62" s="311"/>
      <c r="N62" s="311"/>
      <c r="O62" s="311"/>
      <c r="P62" s="311"/>
      <c r="Q62" s="311"/>
      <c r="R62" s="311">
        <v>1</v>
      </c>
      <c r="S62" s="311"/>
      <c r="T62" s="311"/>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D62" s="311"/>
      <c r="BE62" s="311"/>
      <c r="BF62" s="311"/>
      <c r="BG62" s="311"/>
      <c r="BH62" s="311"/>
      <c r="BI62" s="22"/>
      <c r="BJ62" s="22"/>
      <c r="BK62" s="22"/>
      <c r="BL62" s="22"/>
      <c r="BM62" s="22"/>
      <c r="BN62" s="311"/>
      <c r="BO62" s="22"/>
      <c r="BP62" s="22"/>
      <c r="BQ62" s="22"/>
      <c r="BR62" s="311">
        <v>1</v>
      </c>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15"/>
      <c r="CS62" s="15"/>
      <c r="CT62" s="86">
        <f t="shared" si="0"/>
        <v>2</v>
      </c>
    </row>
    <row r="63" spans="1:98">
      <c r="A63" s="56" t="s">
        <v>215</v>
      </c>
      <c r="B63" s="55" t="s">
        <v>238</v>
      </c>
      <c r="C63" s="15" t="s">
        <v>239</v>
      </c>
      <c r="D63" s="310" t="s">
        <v>240</v>
      </c>
      <c r="E63" s="310"/>
      <c r="F63" s="311"/>
      <c r="G63" s="311"/>
      <c r="H63" s="311"/>
      <c r="I63" s="311"/>
      <c r="J63" s="311"/>
      <c r="K63" s="311">
        <v>2</v>
      </c>
      <c r="L63" s="311"/>
      <c r="M63" s="311">
        <v>2</v>
      </c>
      <c r="N63" s="311"/>
      <c r="O63" s="311"/>
      <c r="P63" s="311"/>
      <c r="Q63" s="311"/>
      <c r="R63" s="311"/>
      <c r="S63" s="311"/>
      <c r="T63" s="311"/>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D63" s="311"/>
      <c r="BE63" s="311"/>
      <c r="BF63" s="311"/>
      <c r="BG63" s="311"/>
      <c r="BH63" s="311"/>
      <c r="BI63" s="22"/>
      <c r="BJ63" s="22"/>
      <c r="BK63" s="22"/>
      <c r="BL63" s="22"/>
      <c r="BM63" s="22"/>
      <c r="BN63" s="311">
        <v>2</v>
      </c>
      <c r="BO63" s="22"/>
      <c r="BP63" s="22"/>
      <c r="BQ63" s="22"/>
      <c r="BR63" s="311">
        <v>2</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15"/>
      <c r="CS63" s="15"/>
      <c r="CT63" s="86">
        <f t="shared" si="0"/>
        <v>8</v>
      </c>
    </row>
    <row r="64" spans="1:98">
      <c r="A64" s="56" t="s">
        <v>215</v>
      </c>
      <c r="B64" s="55" t="s">
        <v>241</v>
      </c>
      <c r="C64" s="15"/>
      <c r="D64" s="310" t="s">
        <v>240</v>
      </c>
      <c r="E64" s="310"/>
      <c r="F64" s="311"/>
      <c r="G64" s="311"/>
      <c r="H64" s="311"/>
      <c r="I64" s="311"/>
      <c r="J64" s="311"/>
      <c r="K64" s="311"/>
      <c r="L64" s="311"/>
      <c r="M64" s="311"/>
      <c r="N64" s="311"/>
      <c r="O64" s="311"/>
      <c r="P64" s="311"/>
      <c r="Q64" s="311">
        <v>1</v>
      </c>
      <c r="R64" s="311"/>
      <c r="S64" s="311"/>
      <c r="T64" s="311"/>
      <c r="U64" s="311"/>
      <c r="V64" s="311"/>
      <c r="W64" s="311"/>
      <c r="X64" s="311"/>
      <c r="Y64" s="311"/>
      <c r="Z64" s="311"/>
      <c r="AA64" s="311"/>
      <c r="AB64" s="311"/>
      <c r="AC64" s="311"/>
      <c r="AD64" s="311"/>
      <c r="AE64" s="311"/>
      <c r="AF64" s="311"/>
      <c r="AG64" s="311"/>
      <c r="AH64" s="311"/>
      <c r="AI64" s="311"/>
      <c r="AJ64" s="311"/>
      <c r="AK64" s="311"/>
      <c r="AL64" s="311"/>
      <c r="AM64" s="311"/>
      <c r="AN64" s="311"/>
      <c r="AO64" s="311"/>
      <c r="AP64" s="311"/>
      <c r="AQ64" s="311"/>
      <c r="AR64" s="311"/>
      <c r="AS64" s="311"/>
      <c r="AT64" s="311"/>
      <c r="AU64" s="311"/>
      <c r="AV64" s="311"/>
      <c r="AW64" s="311"/>
      <c r="AX64" s="311"/>
      <c r="AY64" s="311"/>
      <c r="AZ64" s="311"/>
      <c r="BA64" s="311"/>
      <c r="BB64" s="311">
        <v>1</v>
      </c>
      <c r="BC64" s="311"/>
      <c r="BD64" s="311"/>
      <c r="BE64" s="311"/>
      <c r="BF64" s="311"/>
      <c r="BG64" s="311"/>
      <c r="BH64" s="311"/>
      <c r="BI64" s="22"/>
      <c r="BJ64" s="22"/>
      <c r="BK64" s="22"/>
      <c r="BL64" s="22"/>
      <c r="BM64" s="22"/>
      <c r="BN64" s="311">
        <v>2</v>
      </c>
      <c r="BO64" s="22"/>
      <c r="BP64" s="22"/>
      <c r="BQ64" s="22"/>
      <c r="BR64" s="311">
        <v>2</v>
      </c>
      <c r="BS64" s="22"/>
      <c r="BT64" s="22"/>
      <c r="BU64" s="22"/>
      <c r="BV64" s="22"/>
      <c r="BW64" s="22"/>
      <c r="BX64" s="22"/>
      <c r="BY64" s="22"/>
      <c r="BZ64" s="22"/>
      <c r="CA64" s="22"/>
      <c r="CB64" s="22"/>
      <c r="CC64" s="22"/>
      <c r="CD64" s="22"/>
      <c r="CE64" s="22"/>
      <c r="CF64" s="22"/>
      <c r="CG64" s="22"/>
      <c r="CH64" s="22"/>
      <c r="CI64" s="22">
        <v>3</v>
      </c>
      <c r="CJ64" s="22"/>
      <c r="CK64" s="22"/>
      <c r="CL64" s="22"/>
      <c r="CM64" s="22"/>
      <c r="CN64" s="22"/>
      <c r="CO64" s="22"/>
      <c r="CP64" s="22"/>
      <c r="CQ64" s="22"/>
      <c r="CR64" s="15"/>
      <c r="CS64" s="15"/>
      <c r="CT64" s="86">
        <f t="shared" si="0"/>
        <v>9</v>
      </c>
    </row>
    <row r="65" spans="1:98">
      <c r="A65" s="56" t="s">
        <v>215</v>
      </c>
      <c r="B65" s="55" t="s">
        <v>242</v>
      </c>
      <c r="C65" s="15" t="s">
        <v>226</v>
      </c>
      <c r="D65" s="310" t="s">
        <v>240</v>
      </c>
      <c r="E65" s="310"/>
      <c r="F65" s="311"/>
      <c r="G65" s="311"/>
      <c r="H65" s="311"/>
      <c r="I65" s="311"/>
      <c r="J65" s="311"/>
      <c r="K65" s="311"/>
      <c r="L65" s="311"/>
      <c r="M65" s="311">
        <v>4</v>
      </c>
      <c r="N65" s="311"/>
      <c r="O65" s="311"/>
      <c r="P65" s="311"/>
      <c r="Q65" s="311">
        <v>1</v>
      </c>
      <c r="R65" s="311"/>
      <c r="S65" s="311"/>
      <c r="T65" s="311"/>
      <c r="U65" s="311"/>
      <c r="V65" s="311"/>
      <c r="W65" s="311"/>
      <c r="X65" s="311"/>
      <c r="Y65" s="311">
        <v>1</v>
      </c>
      <c r="Z65" s="311"/>
      <c r="AA65" s="311"/>
      <c r="AB65" s="311"/>
      <c r="AC65" s="311">
        <v>1</v>
      </c>
      <c r="AD65" s="311"/>
      <c r="AE65" s="311"/>
      <c r="AF65" s="311"/>
      <c r="AG65" s="311"/>
      <c r="AH65" s="311"/>
      <c r="AI65" s="311">
        <v>1</v>
      </c>
      <c r="AJ65" s="311"/>
      <c r="AK65" s="311"/>
      <c r="AL65" s="311"/>
      <c r="AM65" s="311"/>
      <c r="AN65" s="311"/>
      <c r="AO65" s="311"/>
      <c r="AP65" s="311"/>
      <c r="AQ65" s="311"/>
      <c r="AR65" s="311"/>
      <c r="AS65" s="311"/>
      <c r="AT65" s="311"/>
      <c r="AU65" s="311"/>
      <c r="AV65" s="311"/>
      <c r="AW65" s="311"/>
      <c r="AX65" s="311"/>
      <c r="AY65" s="311"/>
      <c r="AZ65" s="311">
        <v>1</v>
      </c>
      <c r="BA65" s="311"/>
      <c r="BB65" s="311"/>
      <c r="BC65" s="311"/>
      <c r="BD65" s="311"/>
      <c r="BE65" s="311">
        <v>1</v>
      </c>
      <c r="BF65" s="311"/>
      <c r="BG65" s="311"/>
      <c r="BH65" s="311"/>
      <c r="BI65" s="312"/>
      <c r="BJ65" s="312"/>
      <c r="BK65" s="312"/>
      <c r="BL65" s="311"/>
      <c r="BM65" s="311"/>
      <c r="BN65" s="311">
        <v>15</v>
      </c>
      <c r="BO65" s="22"/>
      <c r="BP65" s="22"/>
      <c r="BQ65" s="22"/>
      <c r="BR65" s="311">
        <v>15</v>
      </c>
      <c r="BS65" s="22"/>
      <c r="BT65" s="22"/>
      <c r="BU65" s="22"/>
      <c r="BV65" s="22"/>
      <c r="BW65" s="22"/>
      <c r="BX65" s="22"/>
      <c r="BY65" s="22"/>
      <c r="BZ65" s="22"/>
      <c r="CA65" s="22"/>
      <c r="CB65" s="22"/>
      <c r="CC65" s="22"/>
      <c r="CD65" s="22"/>
      <c r="CE65" s="22"/>
      <c r="CF65" s="22"/>
      <c r="CG65" s="22"/>
      <c r="CH65" s="22"/>
      <c r="CI65" s="22"/>
      <c r="CJ65" s="22">
        <v>3</v>
      </c>
      <c r="CK65" s="22"/>
      <c r="CL65" s="22"/>
      <c r="CM65" s="22"/>
      <c r="CN65" s="22"/>
      <c r="CO65" s="22"/>
      <c r="CP65" s="22"/>
      <c r="CQ65" s="22"/>
      <c r="CR65" s="15"/>
      <c r="CS65" s="15"/>
      <c r="CT65" s="86">
        <f t="shared" si="0"/>
        <v>43</v>
      </c>
    </row>
    <row r="66" spans="1:98">
      <c r="A66" s="56" t="s">
        <v>245</v>
      </c>
      <c r="B66" s="55" t="s">
        <v>739</v>
      </c>
      <c r="C66" s="15" t="s">
        <v>246</v>
      </c>
      <c r="D66" s="310"/>
      <c r="E66" s="310"/>
      <c r="F66" s="311"/>
      <c r="G66" s="311"/>
      <c r="H66" s="311"/>
      <c r="I66" s="311"/>
      <c r="J66" s="311"/>
      <c r="K66" s="311">
        <v>1</v>
      </c>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11"/>
      <c r="AT66" s="311"/>
      <c r="AU66" s="311"/>
      <c r="AV66" s="311"/>
      <c r="AW66" s="311"/>
      <c r="AX66" s="311"/>
      <c r="AY66" s="311"/>
      <c r="AZ66" s="311"/>
      <c r="BA66" s="311"/>
      <c r="BB66" s="311"/>
      <c r="BC66" s="311"/>
      <c r="BD66" s="311"/>
      <c r="BE66" s="311"/>
      <c r="BF66" s="311"/>
      <c r="BG66" s="311"/>
      <c r="BH66" s="311"/>
      <c r="BI66" s="22"/>
      <c r="BJ66" s="22"/>
      <c r="BK66" s="22"/>
      <c r="BL66" s="22"/>
      <c r="BM66" s="22"/>
      <c r="BN66" s="311"/>
      <c r="BO66" s="22"/>
      <c r="BP66" s="22"/>
      <c r="BQ66" s="22"/>
      <c r="BR66" s="311"/>
      <c r="BS66" s="22"/>
      <c r="BT66" s="22"/>
      <c r="BU66" s="22"/>
      <c r="BV66" s="22"/>
      <c r="BW66" s="22">
        <v>0</v>
      </c>
      <c r="BX66" s="22">
        <v>0</v>
      </c>
      <c r="BY66" s="22"/>
      <c r="BZ66" s="22"/>
      <c r="CA66" s="22"/>
      <c r="CB66" s="22"/>
      <c r="CC66" s="22"/>
      <c r="CD66" s="22"/>
      <c r="CE66" s="22"/>
      <c r="CF66" s="22"/>
      <c r="CG66" s="22"/>
      <c r="CH66" s="22"/>
      <c r="CI66" s="22"/>
      <c r="CJ66" s="22"/>
      <c r="CK66" s="22"/>
      <c r="CL66" s="22"/>
      <c r="CM66" s="22"/>
      <c r="CN66" s="22"/>
      <c r="CO66" s="22"/>
      <c r="CP66" s="22"/>
      <c r="CQ66" s="22"/>
      <c r="CR66" s="15"/>
      <c r="CS66" s="15"/>
      <c r="CT66" s="86">
        <f t="shared" si="0"/>
        <v>1</v>
      </c>
    </row>
    <row r="67" spans="1:98">
      <c r="A67" s="56" t="s">
        <v>245</v>
      </c>
      <c r="B67" s="55" t="s">
        <v>247</v>
      </c>
      <c r="C67" s="15"/>
      <c r="D67" s="310"/>
      <c r="E67" s="310"/>
      <c r="F67" s="311"/>
      <c r="G67" s="311"/>
      <c r="H67" s="311"/>
      <c r="I67" s="311"/>
      <c r="J67" s="311"/>
      <c r="K67" s="311"/>
      <c r="L67" s="311"/>
      <c r="M67" s="311"/>
      <c r="N67" s="311"/>
      <c r="O67" s="311"/>
      <c r="P67" s="311"/>
      <c r="Q67" s="311"/>
      <c r="R67" s="311"/>
      <c r="S67" s="311"/>
      <c r="T67" s="311"/>
      <c r="U67" s="311"/>
      <c r="V67" s="311"/>
      <c r="W67" s="311"/>
      <c r="X67" s="311"/>
      <c r="Y67" s="311"/>
      <c r="Z67" s="311"/>
      <c r="AA67" s="311"/>
      <c r="AB67" s="311"/>
      <c r="AC67" s="311"/>
      <c r="AD67" s="311"/>
      <c r="AE67" s="311"/>
      <c r="AF67" s="311"/>
      <c r="AG67" s="311"/>
      <c r="AH67" s="311"/>
      <c r="AI67" s="311"/>
      <c r="AJ67" s="311"/>
      <c r="AK67" s="311"/>
      <c r="AL67" s="311"/>
      <c r="AM67" s="311"/>
      <c r="AN67" s="311"/>
      <c r="AO67" s="311"/>
      <c r="AP67" s="311"/>
      <c r="AQ67" s="311"/>
      <c r="AR67" s="311"/>
      <c r="AS67" s="311"/>
      <c r="AT67" s="311"/>
      <c r="AU67" s="311"/>
      <c r="AV67" s="311"/>
      <c r="AW67" s="311"/>
      <c r="AX67" s="311"/>
      <c r="AY67" s="311"/>
      <c r="AZ67" s="311"/>
      <c r="BA67" s="311"/>
      <c r="BB67" s="311"/>
      <c r="BC67" s="311"/>
      <c r="BD67" s="311"/>
      <c r="BE67" s="311"/>
      <c r="BF67" s="311"/>
      <c r="BG67" s="311"/>
      <c r="BH67" s="311"/>
      <c r="BI67" s="22"/>
      <c r="BJ67" s="22"/>
      <c r="BK67" s="22"/>
      <c r="BL67" s="22"/>
      <c r="BM67" s="22"/>
      <c r="BN67" s="311">
        <v>1</v>
      </c>
      <c r="BO67" s="22"/>
      <c r="BP67" s="22"/>
      <c r="BQ67" s="22"/>
      <c r="BR67" s="311">
        <v>1</v>
      </c>
      <c r="BS67" s="22"/>
      <c r="BT67" s="22"/>
      <c r="BU67" s="22"/>
      <c r="BV67" s="22"/>
      <c r="BW67" s="22">
        <v>1</v>
      </c>
      <c r="BX67" s="22"/>
      <c r="BY67" s="22"/>
      <c r="BZ67" s="22"/>
      <c r="CA67" s="22"/>
      <c r="CB67" s="22"/>
      <c r="CC67" s="22"/>
      <c r="CD67" s="22"/>
      <c r="CE67" s="22"/>
      <c r="CF67" s="22"/>
      <c r="CG67" s="22"/>
      <c r="CH67" s="22"/>
      <c r="CI67" s="22"/>
      <c r="CJ67" s="22"/>
      <c r="CK67" s="22"/>
      <c r="CL67" s="22"/>
      <c r="CM67" s="22"/>
      <c r="CN67" s="22"/>
      <c r="CO67" s="22"/>
      <c r="CP67" s="22"/>
      <c r="CQ67" s="22"/>
      <c r="CR67" s="15"/>
      <c r="CS67" s="15"/>
      <c r="CT67" s="86">
        <f t="shared" si="0"/>
        <v>3</v>
      </c>
    </row>
    <row r="68" spans="1:98">
      <c r="A68" s="56" t="s">
        <v>143</v>
      </c>
      <c r="B68" s="55" t="s">
        <v>801</v>
      </c>
      <c r="C68" s="15"/>
      <c r="D68" s="310" t="s">
        <v>248</v>
      </c>
      <c r="E68" s="310" t="s">
        <v>804</v>
      </c>
      <c r="F68" s="311"/>
      <c r="G68" s="311"/>
      <c r="H68" s="311">
        <v>1</v>
      </c>
      <c r="I68" s="311">
        <v>1</v>
      </c>
      <c r="J68" s="311"/>
      <c r="K68" s="311">
        <v>1</v>
      </c>
      <c r="L68" s="311"/>
      <c r="M68" s="311"/>
      <c r="N68" s="311"/>
      <c r="O68" s="311">
        <v>1</v>
      </c>
      <c r="P68" s="311"/>
      <c r="Q68" s="311"/>
      <c r="R68" s="311">
        <v>1</v>
      </c>
      <c r="S68" s="311"/>
      <c r="T68" s="311"/>
      <c r="U68" s="311"/>
      <c r="V68" s="311"/>
      <c r="W68" s="311"/>
      <c r="X68" s="311"/>
      <c r="Y68" s="311">
        <v>2</v>
      </c>
      <c r="Z68" s="311"/>
      <c r="AA68" s="311"/>
      <c r="AB68" s="311"/>
      <c r="AC68" s="311"/>
      <c r="AD68" s="311"/>
      <c r="AE68" s="311"/>
      <c r="AF68" s="311"/>
      <c r="AG68" s="311"/>
      <c r="AH68" s="311"/>
      <c r="AI68" s="311"/>
      <c r="AJ68" s="311"/>
      <c r="AK68" s="311"/>
      <c r="AL68" s="311"/>
      <c r="AM68" s="311"/>
      <c r="AN68" s="311"/>
      <c r="AO68" s="311"/>
      <c r="AP68" s="311"/>
      <c r="AQ68" s="311"/>
      <c r="AR68" s="311"/>
      <c r="AS68" s="311"/>
      <c r="AT68" s="311"/>
      <c r="AU68" s="311"/>
      <c r="AV68" s="311"/>
      <c r="AW68" s="311"/>
      <c r="AX68" s="311"/>
      <c r="AY68" s="311"/>
      <c r="AZ68" s="311">
        <v>1</v>
      </c>
      <c r="BA68" s="311"/>
      <c r="BB68" s="311">
        <v>1</v>
      </c>
      <c r="BC68" s="311"/>
      <c r="BD68" s="311"/>
      <c r="BE68" s="311"/>
      <c r="BF68" s="311"/>
      <c r="BG68" s="311"/>
      <c r="BH68" s="311"/>
      <c r="BI68" s="22"/>
      <c r="BJ68" s="22">
        <v>1</v>
      </c>
      <c r="BK68" s="22"/>
      <c r="BL68" s="22"/>
      <c r="BM68" s="22"/>
      <c r="BN68" s="311">
        <v>1</v>
      </c>
      <c r="BO68" s="22"/>
      <c r="BP68" s="22"/>
      <c r="BQ68" s="22"/>
      <c r="BR68" s="311">
        <v>1</v>
      </c>
      <c r="BS68" s="22"/>
      <c r="BT68" s="22">
        <v>2</v>
      </c>
      <c r="BU68" s="22"/>
      <c r="BV68" s="22"/>
      <c r="BW68" s="22">
        <v>1</v>
      </c>
      <c r="BX68" s="22">
        <v>1</v>
      </c>
      <c r="BY68" s="22"/>
      <c r="BZ68" s="22"/>
      <c r="CA68" s="22"/>
      <c r="CB68" s="22"/>
      <c r="CC68" s="22"/>
      <c r="CD68" s="22"/>
      <c r="CE68" s="22"/>
      <c r="CF68" s="22"/>
      <c r="CG68" s="22"/>
      <c r="CH68" s="22"/>
      <c r="CI68" s="22"/>
      <c r="CJ68" s="22"/>
      <c r="CK68" s="22"/>
      <c r="CL68" s="22"/>
      <c r="CM68" s="22"/>
      <c r="CN68" s="22"/>
      <c r="CO68" s="22"/>
      <c r="CP68" s="22"/>
      <c r="CQ68" s="22"/>
      <c r="CR68" s="15"/>
      <c r="CS68" s="15"/>
      <c r="CT68" s="86">
        <f t="shared" si="0"/>
        <v>16</v>
      </c>
    </row>
    <row r="69" spans="1:98">
      <c r="A69" s="56" t="s">
        <v>143</v>
      </c>
      <c r="B69" s="55" t="s">
        <v>249</v>
      </c>
      <c r="C69" s="15" t="s">
        <v>250</v>
      </c>
      <c r="D69" s="310" t="s">
        <v>251</v>
      </c>
      <c r="E69" s="310"/>
      <c r="F69" s="311"/>
      <c r="G69" s="311"/>
      <c r="H69" s="311"/>
      <c r="I69" s="311"/>
      <c r="J69" s="311"/>
      <c r="K69" s="311"/>
      <c r="L69" s="311"/>
      <c r="M69" s="311"/>
      <c r="N69" s="311"/>
      <c r="O69" s="311"/>
      <c r="P69" s="311"/>
      <c r="Q69" s="311"/>
      <c r="R69" s="311">
        <v>4</v>
      </c>
      <c r="S69" s="311"/>
      <c r="T69" s="311"/>
      <c r="U69" s="311"/>
      <c r="V69" s="311"/>
      <c r="W69" s="311"/>
      <c r="X69" s="311"/>
      <c r="Y69" s="311"/>
      <c r="Z69" s="311"/>
      <c r="AA69" s="311"/>
      <c r="AB69" s="311"/>
      <c r="AC69" s="311"/>
      <c r="AD69" s="311"/>
      <c r="AE69" s="311"/>
      <c r="AF69" s="311"/>
      <c r="AG69" s="311"/>
      <c r="AH69" s="311"/>
      <c r="AI69" s="311"/>
      <c r="AJ69" s="311"/>
      <c r="AK69" s="311"/>
      <c r="AL69" s="311"/>
      <c r="AM69" s="311"/>
      <c r="AN69" s="311"/>
      <c r="AO69" s="311"/>
      <c r="AP69" s="311"/>
      <c r="AQ69" s="311"/>
      <c r="AR69" s="311"/>
      <c r="AS69" s="311"/>
      <c r="AT69" s="311"/>
      <c r="AU69" s="311"/>
      <c r="AV69" s="311"/>
      <c r="AW69" s="311"/>
      <c r="AX69" s="311"/>
      <c r="AY69" s="311"/>
      <c r="AZ69" s="311"/>
      <c r="BA69" s="311"/>
      <c r="BB69" s="311"/>
      <c r="BC69" s="311"/>
      <c r="BD69" s="311"/>
      <c r="BE69" s="311"/>
      <c r="BF69" s="311"/>
      <c r="BG69" s="311"/>
      <c r="BH69" s="311"/>
      <c r="BI69" s="22"/>
      <c r="BJ69" s="22"/>
      <c r="BK69" s="22"/>
      <c r="BL69" s="22"/>
      <c r="BM69" s="22"/>
      <c r="BN69" s="311">
        <v>1</v>
      </c>
      <c r="BO69" s="22"/>
      <c r="BP69" s="22"/>
      <c r="BQ69" s="22"/>
      <c r="BR69" s="311">
        <v>1</v>
      </c>
      <c r="BS69" s="22"/>
      <c r="BT69" s="22"/>
      <c r="BU69" s="22"/>
      <c r="BV69" s="22"/>
      <c r="BW69" s="22"/>
      <c r="BX69" s="22">
        <v>1</v>
      </c>
      <c r="BY69" s="22"/>
      <c r="BZ69" s="22"/>
      <c r="CA69" s="22"/>
      <c r="CB69" s="22"/>
      <c r="CC69" s="22"/>
      <c r="CD69" s="22"/>
      <c r="CE69" s="22"/>
      <c r="CF69" s="22"/>
      <c r="CG69" s="22"/>
      <c r="CH69" s="22"/>
      <c r="CI69" s="22"/>
      <c r="CJ69" s="22"/>
      <c r="CK69" s="22"/>
      <c r="CL69" s="22"/>
      <c r="CM69" s="22"/>
      <c r="CN69" s="22"/>
      <c r="CO69" s="22"/>
      <c r="CP69" s="22"/>
      <c r="CQ69" s="22"/>
      <c r="CR69" s="15"/>
      <c r="CS69" s="15"/>
      <c r="CT69" s="86">
        <f t="shared" si="0"/>
        <v>7</v>
      </c>
    </row>
    <row r="70" spans="1:98">
      <c r="A70" s="56" t="s">
        <v>143</v>
      </c>
      <c r="B70" s="55" t="s">
        <v>1312</v>
      </c>
      <c r="C70" s="15" t="s">
        <v>253</v>
      </c>
      <c r="D70" s="310" t="s">
        <v>254</v>
      </c>
      <c r="E70" s="310"/>
      <c r="F70" s="311"/>
      <c r="G70" s="311"/>
      <c r="H70" s="311"/>
      <c r="I70" s="311"/>
      <c r="J70" s="311"/>
      <c r="K70" s="311"/>
      <c r="L70" s="311"/>
      <c r="M70" s="311"/>
      <c r="N70" s="311"/>
      <c r="O70" s="311"/>
      <c r="P70" s="311"/>
      <c r="Q70" s="311"/>
      <c r="R70" s="311"/>
      <c r="S70" s="311"/>
      <c r="T70" s="311"/>
      <c r="U70" s="311"/>
      <c r="V70" s="311"/>
      <c r="W70" s="311"/>
      <c r="X70" s="311"/>
      <c r="Y70" s="311"/>
      <c r="Z70" s="311"/>
      <c r="AA70" s="311"/>
      <c r="AB70" s="311"/>
      <c r="AC70" s="311"/>
      <c r="AD70" s="311"/>
      <c r="AE70" s="311"/>
      <c r="AF70" s="311"/>
      <c r="AG70" s="311"/>
      <c r="AH70" s="311"/>
      <c r="AI70" s="311"/>
      <c r="AJ70" s="311"/>
      <c r="AK70" s="311"/>
      <c r="AL70" s="311"/>
      <c r="AM70" s="311"/>
      <c r="AN70" s="311"/>
      <c r="AO70" s="311"/>
      <c r="AP70" s="311"/>
      <c r="AQ70" s="311"/>
      <c r="AR70" s="311"/>
      <c r="AS70" s="311"/>
      <c r="AT70" s="311"/>
      <c r="AU70" s="311"/>
      <c r="AV70" s="311"/>
      <c r="AW70" s="311"/>
      <c r="AX70" s="311"/>
      <c r="AY70" s="311"/>
      <c r="AZ70" s="311"/>
      <c r="BA70" s="311"/>
      <c r="BB70" s="311"/>
      <c r="BC70" s="311"/>
      <c r="BD70" s="311"/>
      <c r="BE70" s="311"/>
      <c r="BF70" s="311"/>
      <c r="BG70" s="311"/>
      <c r="BH70" s="311"/>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v>8</v>
      </c>
      <c r="CR70" s="15"/>
      <c r="CS70" s="15"/>
      <c r="CT70" s="86">
        <f t="shared" si="0"/>
        <v>8</v>
      </c>
    </row>
    <row r="71" spans="1:98">
      <c r="A71" s="56" t="s">
        <v>143</v>
      </c>
      <c r="B71" s="55" t="s">
        <v>255</v>
      </c>
      <c r="C71" s="15" t="s">
        <v>803</v>
      </c>
      <c r="D71" s="310" t="s">
        <v>802</v>
      </c>
      <c r="E71" s="310"/>
      <c r="F71" s="311"/>
      <c r="G71" s="311"/>
      <c r="H71" s="311"/>
      <c r="I71" s="311"/>
      <c r="J71" s="311"/>
      <c r="K71" s="311"/>
      <c r="L71" s="311"/>
      <c r="M71" s="311"/>
      <c r="N71" s="311"/>
      <c r="O71" s="311"/>
      <c r="P71" s="311"/>
      <c r="Q71" s="311"/>
      <c r="R71" s="311"/>
      <c r="S71" s="311"/>
      <c r="T71" s="311"/>
      <c r="U71" s="311"/>
      <c r="V71" s="311"/>
      <c r="W71" s="311"/>
      <c r="X71" s="311"/>
      <c r="Y71" s="311"/>
      <c r="Z71" s="311"/>
      <c r="AA71" s="311"/>
      <c r="AB71" s="311"/>
      <c r="AC71" s="311"/>
      <c r="AD71" s="311"/>
      <c r="AE71" s="311"/>
      <c r="AF71" s="311"/>
      <c r="AG71" s="311"/>
      <c r="AH71" s="311"/>
      <c r="AI71" s="311"/>
      <c r="AJ71" s="311"/>
      <c r="AK71" s="311"/>
      <c r="AL71" s="311"/>
      <c r="AM71" s="311"/>
      <c r="AN71" s="311"/>
      <c r="AO71" s="311"/>
      <c r="AP71" s="311"/>
      <c r="AQ71" s="311"/>
      <c r="AR71" s="311"/>
      <c r="AS71" s="311"/>
      <c r="AT71" s="311"/>
      <c r="AU71" s="311"/>
      <c r="AV71" s="311"/>
      <c r="AW71" s="311"/>
      <c r="AX71" s="311"/>
      <c r="AY71" s="311"/>
      <c r="AZ71" s="311"/>
      <c r="BA71" s="311"/>
      <c r="BB71" s="311"/>
      <c r="BC71" s="311"/>
      <c r="BD71" s="311"/>
      <c r="BE71" s="311"/>
      <c r="BF71" s="311"/>
      <c r="BG71" s="311"/>
      <c r="BH71" s="311"/>
      <c r="BI71" s="311"/>
      <c r="BJ71" s="311"/>
      <c r="BK71" s="311"/>
      <c r="BL71" s="311"/>
      <c r="BM71" s="311"/>
      <c r="BN71" s="311">
        <v>1</v>
      </c>
      <c r="BO71" s="311"/>
      <c r="BP71" s="22"/>
      <c r="BQ71" s="22"/>
      <c r="BR71" s="22">
        <v>1</v>
      </c>
      <c r="BS71" s="22"/>
      <c r="BT71" s="311"/>
      <c r="BU71" s="311"/>
      <c r="BV71" s="311"/>
      <c r="BW71" s="311"/>
      <c r="BX71" s="311"/>
      <c r="BY71" s="22"/>
      <c r="BZ71" s="22"/>
      <c r="CA71" s="22"/>
      <c r="CB71" s="22"/>
      <c r="CC71" s="22"/>
      <c r="CD71" s="22"/>
      <c r="CE71" s="22"/>
      <c r="CF71" s="22"/>
      <c r="CG71" s="22"/>
      <c r="CH71" s="22"/>
      <c r="CI71" s="22"/>
      <c r="CJ71" s="22"/>
      <c r="CK71" s="22"/>
      <c r="CL71" s="22"/>
      <c r="CM71" s="22"/>
      <c r="CN71" s="22"/>
      <c r="CO71" s="22"/>
      <c r="CP71" s="22"/>
      <c r="CQ71" s="22"/>
      <c r="CR71" s="15"/>
      <c r="CS71" s="15"/>
      <c r="CT71" s="86">
        <f t="shared" si="0"/>
        <v>2</v>
      </c>
    </row>
    <row r="72" spans="1:98" ht="30">
      <c r="A72" s="56" t="s">
        <v>742</v>
      </c>
      <c r="B72" s="55" t="s">
        <v>258</v>
      </c>
      <c r="C72" s="15" t="s">
        <v>213</v>
      </c>
      <c r="D72" s="310" t="s">
        <v>259</v>
      </c>
      <c r="E72" s="310" t="s">
        <v>260</v>
      </c>
      <c r="F72" s="311"/>
      <c r="G72" s="311"/>
      <c r="H72" s="311">
        <v>1</v>
      </c>
      <c r="I72" s="311"/>
      <c r="J72" s="311"/>
      <c r="K72" s="311"/>
      <c r="L72" s="311"/>
      <c r="M72" s="311"/>
      <c r="N72" s="311"/>
      <c r="O72" s="311"/>
      <c r="P72" s="311"/>
      <c r="Q72" s="311"/>
      <c r="R72" s="311"/>
      <c r="S72" s="311"/>
      <c r="T72" s="311"/>
      <c r="U72" s="311"/>
      <c r="V72" s="311"/>
      <c r="W72" s="311"/>
      <c r="X72" s="311"/>
      <c r="Y72" s="311"/>
      <c r="Z72" s="311"/>
      <c r="AA72" s="311"/>
      <c r="AB72" s="311"/>
      <c r="AC72" s="311"/>
      <c r="AD72" s="311"/>
      <c r="AE72" s="311"/>
      <c r="AF72" s="311"/>
      <c r="AG72" s="311"/>
      <c r="AH72" s="311"/>
      <c r="AI72" s="311"/>
      <c r="AJ72" s="311"/>
      <c r="AK72" s="311"/>
      <c r="AL72" s="311"/>
      <c r="AM72" s="311"/>
      <c r="AN72" s="311"/>
      <c r="AO72" s="311"/>
      <c r="AP72" s="311"/>
      <c r="AQ72" s="311"/>
      <c r="AR72" s="311"/>
      <c r="AS72" s="311"/>
      <c r="AT72" s="311"/>
      <c r="AU72" s="311"/>
      <c r="AV72" s="311"/>
      <c r="AW72" s="311"/>
      <c r="AX72" s="311"/>
      <c r="AY72" s="311"/>
      <c r="AZ72" s="311"/>
      <c r="BA72" s="311"/>
      <c r="BB72" s="311"/>
      <c r="BC72" s="311"/>
      <c r="BD72" s="311"/>
      <c r="BE72" s="311"/>
      <c r="BF72" s="311"/>
      <c r="BG72" s="311"/>
      <c r="BH72" s="311"/>
      <c r="BI72" s="311"/>
      <c r="BJ72" s="311"/>
      <c r="BK72" s="311"/>
      <c r="BL72" s="311"/>
      <c r="BM72" s="311"/>
      <c r="BN72" s="311"/>
      <c r="BO72" s="311"/>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15"/>
      <c r="CS72" s="15"/>
      <c r="CT72" s="86">
        <f t="shared" ref="CT72:CT135" si="1">SUM(F72:CQ72)</f>
        <v>1</v>
      </c>
    </row>
    <row r="73" spans="1:98" ht="30">
      <c r="A73" s="56" t="s">
        <v>742</v>
      </c>
      <c r="B73" s="55" t="s">
        <v>304</v>
      </c>
      <c r="C73" s="15" t="s">
        <v>574</v>
      </c>
      <c r="D73" s="310" t="s">
        <v>264</v>
      </c>
      <c r="E73" s="310" t="s">
        <v>305</v>
      </c>
      <c r="F73" s="311"/>
      <c r="G73" s="311"/>
      <c r="H73" s="311"/>
      <c r="I73" s="311"/>
      <c r="J73" s="311"/>
      <c r="K73" s="311"/>
      <c r="L73" s="311"/>
      <c r="M73" s="311"/>
      <c r="N73" s="311"/>
      <c r="O73" s="311"/>
      <c r="P73" s="311"/>
      <c r="Q73" s="311"/>
      <c r="R73" s="311"/>
      <c r="S73" s="311"/>
      <c r="T73" s="311"/>
      <c r="U73" s="311"/>
      <c r="V73" s="311"/>
      <c r="W73" s="311"/>
      <c r="X73" s="311"/>
      <c r="Y73" s="311"/>
      <c r="Z73" s="311"/>
      <c r="AA73" s="311"/>
      <c r="AB73" s="311"/>
      <c r="AC73" s="311"/>
      <c r="AD73" s="311"/>
      <c r="AE73" s="311"/>
      <c r="AF73" s="311"/>
      <c r="AG73" s="311"/>
      <c r="AH73" s="311"/>
      <c r="AI73" s="311"/>
      <c r="AJ73" s="311"/>
      <c r="AK73" s="311"/>
      <c r="AL73" s="311"/>
      <c r="AM73" s="311"/>
      <c r="AN73" s="311"/>
      <c r="AO73" s="311"/>
      <c r="AP73" s="311"/>
      <c r="AQ73" s="311"/>
      <c r="AR73" s="311"/>
      <c r="AS73" s="311"/>
      <c r="AT73" s="311"/>
      <c r="AU73" s="311"/>
      <c r="AV73" s="311"/>
      <c r="AW73" s="311"/>
      <c r="AX73" s="311"/>
      <c r="AY73" s="311"/>
      <c r="AZ73" s="311"/>
      <c r="BA73" s="311"/>
      <c r="BB73" s="311">
        <v>1</v>
      </c>
      <c r="BC73" s="311"/>
      <c r="BD73" s="311"/>
      <c r="BE73" s="311"/>
      <c r="BF73" s="311"/>
      <c r="BG73" s="311"/>
      <c r="BH73" s="311"/>
      <c r="BI73" s="311"/>
      <c r="BJ73" s="311"/>
      <c r="BK73" s="311"/>
      <c r="BL73" s="311"/>
      <c r="BM73" s="311"/>
      <c r="BN73" s="311"/>
      <c r="BO73" s="311"/>
      <c r="BP73" s="22"/>
      <c r="BQ73" s="22"/>
      <c r="BR73" s="22"/>
      <c r="BS73" s="22"/>
      <c r="BT73" s="22"/>
      <c r="BU73" s="22"/>
      <c r="BV73" s="22"/>
      <c r="BW73" s="22"/>
      <c r="BX73" s="22">
        <v>1</v>
      </c>
      <c r="BY73" s="22"/>
      <c r="BZ73" s="22"/>
      <c r="CA73" s="22"/>
      <c r="CB73" s="22"/>
      <c r="CC73" s="22"/>
      <c r="CD73" s="22"/>
      <c r="CE73" s="22"/>
      <c r="CF73" s="22"/>
      <c r="CG73" s="22"/>
      <c r="CH73" s="22"/>
      <c r="CI73" s="22"/>
      <c r="CJ73" s="22"/>
      <c r="CK73" s="22"/>
      <c r="CL73" s="22"/>
      <c r="CM73" s="22"/>
      <c r="CN73" s="22"/>
      <c r="CO73" s="22"/>
      <c r="CP73" s="22"/>
      <c r="CQ73" s="22"/>
      <c r="CR73" s="19"/>
      <c r="CS73" s="15"/>
      <c r="CT73" s="86">
        <f t="shared" si="1"/>
        <v>2</v>
      </c>
    </row>
    <row r="74" spans="1:98" ht="30">
      <c r="A74" s="56" t="s">
        <v>742</v>
      </c>
      <c r="B74" s="55" t="s">
        <v>280</v>
      </c>
      <c r="C74" s="15" t="s">
        <v>236</v>
      </c>
      <c r="D74" s="310" t="s">
        <v>264</v>
      </c>
      <c r="E74" s="310" t="s">
        <v>281</v>
      </c>
      <c r="F74" s="311"/>
      <c r="G74" s="311"/>
      <c r="H74" s="311"/>
      <c r="I74" s="311"/>
      <c r="J74" s="311"/>
      <c r="K74" s="311"/>
      <c r="L74" s="311"/>
      <c r="M74" s="311">
        <v>1</v>
      </c>
      <c r="N74" s="311"/>
      <c r="O74" s="311"/>
      <c r="P74" s="311"/>
      <c r="Q74" s="311"/>
      <c r="R74" s="311"/>
      <c r="S74" s="311"/>
      <c r="T74" s="311"/>
      <c r="U74" s="311"/>
      <c r="V74" s="311"/>
      <c r="W74" s="311"/>
      <c r="X74" s="311"/>
      <c r="Y74" s="311"/>
      <c r="Z74" s="311"/>
      <c r="AA74" s="311"/>
      <c r="AB74" s="311"/>
      <c r="AC74" s="311"/>
      <c r="AD74" s="311"/>
      <c r="AE74" s="311"/>
      <c r="AF74" s="311"/>
      <c r="AG74" s="311"/>
      <c r="AH74" s="311"/>
      <c r="AI74" s="311"/>
      <c r="AJ74" s="311"/>
      <c r="AK74" s="311"/>
      <c r="AL74" s="311"/>
      <c r="AM74" s="311"/>
      <c r="AN74" s="311"/>
      <c r="AO74" s="311"/>
      <c r="AP74" s="311"/>
      <c r="AQ74" s="311"/>
      <c r="AR74" s="311"/>
      <c r="AS74" s="311"/>
      <c r="AT74" s="311"/>
      <c r="AU74" s="311"/>
      <c r="AV74" s="311"/>
      <c r="AW74" s="311"/>
      <c r="AX74" s="311"/>
      <c r="AY74" s="311"/>
      <c r="AZ74" s="311"/>
      <c r="BA74" s="311"/>
      <c r="BB74" s="311"/>
      <c r="BC74" s="311"/>
      <c r="BD74" s="311"/>
      <c r="BE74" s="311"/>
      <c r="BF74" s="311"/>
      <c r="BG74" s="311"/>
      <c r="BH74" s="311"/>
      <c r="BI74" s="311"/>
      <c r="BJ74" s="311"/>
      <c r="BK74" s="311"/>
      <c r="BL74" s="311"/>
      <c r="BM74" s="311"/>
      <c r="BN74" s="311"/>
      <c r="BO74" s="311"/>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15"/>
      <c r="CS74" s="15"/>
      <c r="CT74" s="86">
        <f t="shared" si="1"/>
        <v>1</v>
      </c>
    </row>
    <row r="75" spans="1:98" ht="30">
      <c r="A75" s="56" t="s">
        <v>742</v>
      </c>
      <c r="B75" s="55" t="s">
        <v>300</v>
      </c>
      <c r="C75" s="15" t="s">
        <v>415</v>
      </c>
      <c r="D75" s="310" t="s">
        <v>256</v>
      </c>
      <c r="E75" s="310" t="s">
        <v>301</v>
      </c>
      <c r="F75" s="311"/>
      <c r="G75" s="311"/>
      <c r="H75" s="311"/>
      <c r="I75" s="311"/>
      <c r="J75" s="311"/>
      <c r="K75" s="311"/>
      <c r="L75" s="311"/>
      <c r="M75" s="311"/>
      <c r="N75" s="311"/>
      <c r="O75" s="311"/>
      <c r="P75" s="311"/>
      <c r="Q75" s="311"/>
      <c r="R75" s="311">
        <v>1</v>
      </c>
      <c r="S75" s="311"/>
      <c r="T75" s="311"/>
      <c r="U75" s="311"/>
      <c r="V75" s="311"/>
      <c r="W75" s="311"/>
      <c r="X75" s="311"/>
      <c r="Y75" s="311"/>
      <c r="Z75" s="311"/>
      <c r="AA75" s="311"/>
      <c r="AB75" s="311"/>
      <c r="AC75" s="311"/>
      <c r="AD75" s="311"/>
      <c r="AE75" s="311"/>
      <c r="AF75" s="311"/>
      <c r="AG75" s="311"/>
      <c r="AH75" s="311"/>
      <c r="AI75" s="311"/>
      <c r="AJ75" s="311"/>
      <c r="AK75" s="311"/>
      <c r="AL75" s="311"/>
      <c r="AM75" s="311"/>
      <c r="AN75" s="311"/>
      <c r="AO75" s="311"/>
      <c r="AP75" s="311"/>
      <c r="AQ75" s="311"/>
      <c r="AR75" s="311"/>
      <c r="AS75" s="311"/>
      <c r="AT75" s="311"/>
      <c r="AU75" s="311"/>
      <c r="AV75" s="311"/>
      <c r="AW75" s="311"/>
      <c r="AX75" s="311"/>
      <c r="AY75" s="311"/>
      <c r="AZ75" s="311"/>
      <c r="BA75" s="311"/>
      <c r="BB75" s="311"/>
      <c r="BC75" s="311"/>
      <c r="BD75" s="311"/>
      <c r="BE75" s="311"/>
      <c r="BF75" s="311"/>
      <c r="BG75" s="311"/>
      <c r="BH75" s="311"/>
      <c r="BI75" s="311"/>
      <c r="BJ75" s="311"/>
      <c r="BK75" s="311"/>
      <c r="BL75" s="311"/>
      <c r="BM75" s="311"/>
      <c r="BN75" s="311"/>
      <c r="BO75" s="311"/>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19"/>
      <c r="CS75" s="15"/>
      <c r="CT75" s="86">
        <f t="shared" si="1"/>
        <v>1</v>
      </c>
    </row>
    <row r="76" spans="1:98" ht="30">
      <c r="A76" s="56" t="s">
        <v>742</v>
      </c>
      <c r="B76" s="55" t="s">
        <v>302</v>
      </c>
      <c r="C76" s="15" t="s">
        <v>213</v>
      </c>
      <c r="D76" s="310" t="s">
        <v>264</v>
      </c>
      <c r="E76" s="310" t="s">
        <v>303</v>
      </c>
      <c r="F76" s="311"/>
      <c r="G76" s="311"/>
      <c r="H76" s="311"/>
      <c r="I76" s="311"/>
      <c r="J76" s="311"/>
      <c r="K76" s="311"/>
      <c r="L76" s="311"/>
      <c r="M76" s="311"/>
      <c r="N76" s="311"/>
      <c r="O76" s="311"/>
      <c r="P76" s="311"/>
      <c r="Q76" s="311"/>
      <c r="R76" s="311"/>
      <c r="S76" s="311"/>
      <c r="T76" s="311"/>
      <c r="U76" s="311"/>
      <c r="V76" s="311"/>
      <c r="W76" s="311"/>
      <c r="X76" s="311"/>
      <c r="Y76" s="311">
        <v>2</v>
      </c>
      <c r="Z76" s="311">
        <v>1</v>
      </c>
      <c r="AA76" s="311">
        <v>2</v>
      </c>
      <c r="AB76" s="311"/>
      <c r="AC76" s="311">
        <v>1</v>
      </c>
      <c r="AD76" s="311">
        <v>1</v>
      </c>
      <c r="AE76" s="311"/>
      <c r="AF76" s="311">
        <v>2</v>
      </c>
      <c r="AG76" s="311"/>
      <c r="AH76" s="311"/>
      <c r="AI76" s="311"/>
      <c r="AJ76" s="311"/>
      <c r="AK76" s="311"/>
      <c r="AL76" s="311"/>
      <c r="AM76" s="311"/>
      <c r="AN76" s="311"/>
      <c r="AO76" s="311"/>
      <c r="AP76" s="311"/>
      <c r="AQ76" s="311"/>
      <c r="AR76" s="311"/>
      <c r="AS76" s="311"/>
      <c r="AT76" s="311"/>
      <c r="AU76" s="311"/>
      <c r="AV76" s="311"/>
      <c r="AW76" s="311"/>
      <c r="AX76" s="311"/>
      <c r="AY76" s="311"/>
      <c r="AZ76" s="311"/>
      <c r="BA76" s="311"/>
      <c r="BB76" s="311">
        <v>1</v>
      </c>
      <c r="BC76" s="311"/>
      <c r="BD76" s="311"/>
      <c r="BE76" s="311"/>
      <c r="BF76" s="311"/>
      <c r="BG76" s="311"/>
      <c r="BH76" s="311"/>
      <c r="BI76" s="311">
        <v>1</v>
      </c>
      <c r="BJ76" s="311"/>
      <c r="BK76" s="311"/>
      <c r="BL76" s="311"/>
      <c r="BM76" s="311"/>
      <c r="BN76" s="311"/>
      <c r="BO76" s="311"/>
      <c r="BP76" s="22"/>
      <c r="BQ76" s="22"/>
      <c r="BR76" s="22"/>
      <c r="BS76" s="22"/>
      <c r="BT76" s="311">
        <v>1</v>
      </c>
      <c r="BU76" s="311"/>
      <c r="BV76" s="311"/>
      <c r="BW76" s="311">
        <v>1</v>
      </c>
      <c r="BX76" s="311"/>
      <c r="BY76" s="311"/>
      <c r="BZ76" s="22"/>
      <c r="CA76" s="22"/>
      <c r="CB76" s="22"/>
      <c r="CC76" s="22">
        <v>1</v>
      </c>
      <c r="CD76" s="22"/>
      <c r="CE76" s="22"/>
      <c r="CF76" s="22"/>
      <c r="CG76" s="22"/>
      <c r="CH76" s="22"/>
      <c r="CI76" s="22"/>
      <c r="CJ76" s="22"/>
      <c r="CK76" s="22"/>
      <c r="CL76" s="22"/>
      <c r="CM76" s="22"/>
      <c r="CN76" s="22"/>
      <c r="CO76" s="22"/>
      <c r="CP76" s="22"/>
      <c r="CQ76" s="22"/>
      <c r="CR76" s="19"/>
      <c r="CS76" s="15"/>
      <c r="CT76" s="86">
        <f t="shared" si="1"/>
        <v>14</v>
      </c>
    </row>
    <row r="77" spans="1:98" ht="30">
      <c r="A77" s="56" t="s">
        <v>742</v>
      </c>
      <c r="B77" s="55" t="s">
        <v>308</v>
      </c>
      <c r="C77" s="15" t="s">
        <v>213</v>
      </c>
      <c r="D77" s="310" t="s">
        <v>309</v>
      </c>
      <c r="E77" s="310"/>
      <c r="F77" s="311"/>
      <c r="G77" s="311"/>
      <c r="H77" s="311"/>
      <c r="I77" s="311"/>
      <c r="J77" s="311"/>
      <c r="K77" s="311"/>
      <c r="L77" s="311"/>
      <c r="M77" s="311"/>
      <c r="N77" s="311"/>
      <c r="O77" s="311"/>
      <c r="P77" s="311"/>
      <c r="Q77" s="311"/>
      <c r="R77" s="311">
        <v>5</v>
      </c>
      <c r="S77" s="311"/>
      <c r="T77" s="311"/>
      <c r="U77" s="311"/>
      <c r="V77" s="311"/>
      <c r="W77" s="311"/>
      <c r="X77" s="311"/>
      <c r="Y77" s="311"/>
      <c r="Z77" s="311"/>
      <c r="AA77" s="311"/>
      <c r="AB77" s="311">
        <v>1</v>
      </c>
      <c r="AC77" s="311"/>
      <c r="AD77" s="311"/>
      <c r="AE77" s="311"/>
      <c r="AF77" s="311"/>
      <c r="AG77" s="311">
        <v>1</v>
      </c>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311"/>
      <c r="BE77" s="311"/>
      <c r="BF77" s="311"/>
      <c r="BG77" s="311"/>
      <c r="BH77" s="311"/>
      <c r="BI77" s="311"/>
      <c r="BJ77" s="311"/>
      <c r="BK77" s="311"/>
      <c r="BL77" s="311"/>
      <c r="BM77" s="311"/>
      <c r="BN77" s="311"/>
      <c r="BO77" s="311"/>
      <c r="BP77" s="22"/>
      <c r="BQ77" s="22"/>
      <c r="BR77" s="22"/>
      <c r="BS77" s="22"/>
      <c r="BT77" s="22"/>
      <c r="BU77" s="22"/>
      <c r="BV77" s="22"/>
      <c r="BW77" s="22">
        <v>1</v>
      </c>
      <c r="BX77" s="22">
        <v>1</v>
      </c>
      <c r="BY77" s="22">
        <v>1</v>
      </c>
      <c r="BZ77" s="22"/>
      <c r="CA77" s="22"/>
      <c r="CB77" s="22"/>
      <c r="CC77" s="22"/>
      <c r="CD77" s="22"/>
      <c r="CE77" s="22"/>
      <c r="CF77" s="22"/>
      <c r="CG77" s="22"/>
      <c r="CH77" s="22"/>
      <c r="CI77" s="22"/>
      <c r="CJ77" s="22"/>
      <c r="CK77" s="22"/>
      <c r="CL77" s="22"/>
      <c r="CM77" s="22"/>
      <c r="CN77" s="22"/>
      <c r="CO77" s="22"/>
      <c r="CP77" s="22"/>
      <c r="CQ77" s="22"/>
      <c r="CR77" s="15"/>
      <c r="CS77" s="15"/>
      <c r="CT77" s="86">
        <f t="shared" si="1"/>
        <v>10</v>
      </c>
    </row>
    <row r="78" spans="1:98" ht="30">
      <c r="A78" s="56" t="s">
        <v>742</v>
      </c>
      <c r="B78" s="55" t="s">
        <v>1313</v>
      </c>
      <c r="C78" s="15" t="s">
        <v>724</v>
      </c>
      <c r="D78" s="310" t="s">
        <v>264</v>
      </c>
      <c r="E78" s="310" t="s">
        <v>266</v>
      </c>
      <c r="F78" s="311"/>
      <c r="G78" s="311"/>
      <c r="H78" s="311"/>
      <c r="I78" s="311">
        <v>1</v>
      </c>
      <c r="J78" s="311"/>
      <c r="K78" s="311">
        <v>4</v>
      </c>
      <c r="L78" s="311"/>
      <c r="M78" s="311"/>
      <c r="N78" s="311"/>
      <c r="O78" s="311"/>
      <c r="P78" s="311"/>
      <c r="Q78" s="311"/>
      <c r="R78" s="311"/>
      <c r="S78" s="311"/>
      <c r="T78" s="311"/>
      <c r="U78" s="311"/>
      <c r="V78" s="311"/>
      <c r="W78" s="311"/>
      <c r="X78" s="311"/>
      <c r="Y78" s="311"/>
      <c r="Z78" s="311"/>
      <c r="AA78" s="311"/>
      <c r="AB78" s="311"/>
      <c r="AC78" s="311"/>
      <c r="AD78" s="311"/>
      <c r="AE78" s="311"/>
      <c r="AF78" s="311"/>
      <c r="AG78" s="311"/>
      <c r="AH78" s="311"/>
      <c r="AI78" s="311"/>
      <c r="AJ78" s="311"/>
      <c r="AK78" s="311"/>
      <c r="AL78" s="311"/>
      <c r="AM78" s="311"/>
      <c r="AN78" s="311"/>
      <c r="AO78" s="311"/>
      <c r="AP78" s="311"/>
      <c r="AQ78" s="311"/>
      <c r="AR78" s="311"/>
      <c r="AS78" s="311"/>
      <c r="AT78" s="311"/>
      <c r="AU78" s="311"/>
      <c r="AV78" s="311"/>
      <c r="AW78" s="311"/>
      <c r="AX78" s="311"/>
      <c r="AY78" s="311"/>
      <c r="AZ78" s="311"/>
      <c r="BA78" s="311"/>
      <c r="BB78" s="311"/>
      <c r="BC78" s="311"/>
      <c r="BD78" s="311"/>
      <c r="BE78" s="311"/>
      <c r="BF78" s="311"/>
      <c r="BG78" s="311"/>
      <c r="BH78" s="311"/>
      <c r="BI78" s="311"/>
      <c r="BJ78" s="311"/>
      <c r="BK78" s="311"/>
      <c r="BL78" s="311"/>
      <c r="BM78" s="311"/>
      <c r="BN78" s="311"/>
      <c r="BO78" s="311"/>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15"/>
      <c r="CS78" s="15"/>
      <c r="CT78" s="86">
        <f t="shared" si="1"/>
        <v>5</v>
      </c>
    </row>
    <row r="79" spans="1:98" ht="30">
      <c r="A79" s="56" t="s">
        <v>742</v>
      </c>
      <c r="B79" s="55" t="s">
        <v>733</v>
      </c>
      <c r="C79" s="15" t="s">
        <v>408</v>
      </c>
      <c r="D79" s="310" t="s">
        <v>409</v>
      </c>
      <c r="E79" s="310"/>
      <c r="F79" s="311">
        <v>1</v>
      </c>
      <c r="G79" s="311"/>
      <c r="H79" s="311"/>
      <c r="I79" s="311"/>
      <c r="J79" s="311"/>
      <c r="K79" s="311"/>
      <c r="L79" s="311"/>
      <c r="M79" s="311"/>
      <c r="N79" s="311"/>
      <c r="O79" s="311"/>
      <c r="P79" s="311"/>
      <c r="Q79" s="311"/>
      <c r="R79" s="311"/>
      <c r="S79" s="311"/>
      <c r="T79" s="311"/>
      <c r="U79" s="311"/>
      <c r="V79" s="311"/>
      <c r="W79" s="311"/>
      <c r="X79" s="311"/>
      <c r="Y79" s="311"/>
      <c r="Z79" s="311"/>
      <c r="AA79" s="311"/>
      <c r="AB79" s="311"/>
      <c r="AC79" s="311"/>
      <c r="AD79" s="311"/>
      <c r="AE79" s="311"/>
      <c r="AF79" s="311"/>
      <c r="AG79" s="311"/>
      <c r="AH79" s="311"/>
      <c r="AI79" s="311"/>
      <c r="AJ79" s="311"/>
      <c r="AK79" s="311"/>
      <c r="AL79" s="311"/>
      <c r="AM79" s="311"/>
      <c r="AN79" s="311"/>
      <c r="AO79" s="311"/>
      <c r="AP79" s="311"/>
      <c r="AQ79" s="311"/>
      <c r="AR79" s="311"/>
      <c r="AS79" s="311"/>
      <c r="AT79" s="311"/>
      <c r="AU79" s="311"/>
      <c r="AV79" s="311"/>
      <c r="AW79" s="311"/>
      <c r="AX79" s="311"/>
      <c r="AY79" s="311"/>
      <c r="AZ79" s="311"/>
      <c r="BA79" s="311"/>
      <c r="BB79" s="311"/>
      <c r="BC79" s="311"/>
      <c r="BD79" s="311"/>
      <c r="BE79" s="311"/>
      <c r="BF79" s="311"/>
      <c r="BG79" s="311"/>
      <c r="BH79" s="311"/>
      <c r="BI79" s="312"/>
      <c r="BJ79" s="312">
        <v>4</v>
      </c>
      <c r="BK79" s="312" t="s">
        <v>150</v>
      </c>
      <c r="BL79" s="311">
        <v>4</v>
      </c>
      <c r="BM79" s="311"/>
      <c r="BN79" s="311"/>
      <c r="BO79" s="311"/>
      <c r="BP79" s="22"/>
      <c r="BQ79" s="22"/>
      <c r="BR79" s="22"/>
      <c r="BS79" s="22"/>
      <c r="BT79" s="22"/>
      <c r="BU79" s="22"/>
      <c r="BV79" s="22"/>
      <c r="BW79" s="22"/>
      <c r="BX79" s="22"/>
      <c r="BY79" s="22"/>
      <c r="BZ79" s="22"/>
      <c r="CA79" s="22"/>
      <c r="CB79" s="22">
        <v>1</v>
      </c>
      <c r="CC79" s="22"/>
      <c r="CD79" s="22"/>
      <c r="CE79" s="22"/>
      <c r="CF79" s="22"/>
      <c r="CG79" s="22"/>
      <c r="CH79" s="22"/>
      <c r="CI79" s="22"/>
      <c r="CJ79" s="22"/>
      <c r="CK79" s="22"/>
      <c r="CL79" s="22"/>
      <c r="CM79" s="22"/>
      <c r="CN79" s="22"/>
      <c r="CO79" s="22"/>
      <c r="CP79" s="22"/>
      <c r="CQ79" s="22"/>
      <c r="CR79" s="15"/>
      <c r="CS79" s="15"/>
      <c r="CT79" s="86">
        <f t="shared" si="1"/>
        <v>10</v>
      </c>
    </row>
    <row r="80" spans="1:98" ht="30">
      <c r="A80" s="56" t="s">
        <v>742</v>
      </c>
      <c r="B80" s="55" t="s">
        <v>384</v>
      </c>
      <c r="C80" s="15" t="s">
        <v>818</v>
      </c>
      <c r="D80" s="310" t="s">
        <v>385</v>
      </c>
      <c r="E80" s="310" t="s">
        <v>386</v>
      </c>
      <c r="F80" s="311">
        <v>3</v>
      </c>
      <c r="G80" s="311"/>
      <c r="H80" s="311"/>
      <c r="I80" s="311"/>
      <c r="J80" s="311"/>
      <c r="K80" s="311"/>
      <c r="L80" s="311"/>
      <c r="M80" s="311"/>
      <c r="N80" s="311"/>
      <c r="O80" s="311"/>
      <c r="P80" s="311"/>
      <c r="Q80" s="311"/>
      <c r="R80" s="311">
        <v>1</v>
      </c>
      <c r="S80" s="311"/>
      <c r="T80" s="311"/>
      <c r="U80" s="311"/>
      <c r="V80" s="311"/>
      <c r="W80" s="311"/>
      <c r="X80" s="311"/>
      <c r="Y80" s="311"/>
      <c r="Z80" s="311"/>
      <c r="AA80" s="311"/>
      <c r="AB80" s="311"/>
      <c r="AC80" s="311"/>
      <c r="AD80" s="311"/>
      <c r="AE80" s="311"/>
      <c r="AF80" s="311"/>
      <c r="AG80" s="311"/>
      <c r="AH80" s="311"/>
      <c r="AI80" s="311"/>
      <c r="AJ80" s="311"/>
      <c r="AK80" s="311"/>
      <c r="AL80" s="311"/>
      <c r="AM80" s="311"/>
      <c r="AN80" s="311"/>
      <c r="AO80" s="311"/>
      <c r="AP80" s="311"/>
      <c r="AQ80" s="311"/>
      <c r="AR80" s="311"/>
      <c r="AS80" s="311"/>
      <c r="AT80" s="311"/>
      <c r="AU80" s="311"/>
      <c r="AV80" s="311"/>
      <c r="AW80" s="311"/>
      <c r="AX80" s="311"/>
      <c r="AY80" s="311"/>
      <c r="AZ80" s="311"/>
      <c r="BA80" s="311"/>
      <c r="BB80" s="311"/>
      <c r="BC80" s="311"/>
      <c r="BD80" s="311"/>
      <c r="BE80" s="311"/>
      <c r="BF80" s="311"/>
      <c r="BG80" s="311"/>
      <c r="BH80" s="311"/>
      <c r="BI80" s="311"/>
      <c r="BJ80" s="311"/>
      <c r="BK80" s="311"/>
      <c r="BL80" s="311"/>
      <c r="BM80" s="311"/>
      <c r="BN80" s="311"/>
      <c r="BO80" s="311"/>
      <c r="BP80" s="22"/>
      <c r="BQ80" s="22"/>
      <c r="BR80" s="22">
        <v>1</v>
      </c>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15"/>
      <c r="CS80" s="15"/>
      <c r="CT80" s="86">
        <f t="shared" si="1"/>
        <v>5</v>
      </c>
    </row>
    <row r="81" spans="1:98" ht="30">
      <c r="A81" s="56" t="s">
        <v>742</v>
      </c>
      <c r="B81" s="55" t="s">
        <v>243</v>
      </c>
      <c r="C81" s="15" t="s">
        <v>244</v>
      </c>
      <c r="D81" s="310"/>
      <c r="E81" s="310"/>
      <c r="F81" s="311"/>
      <c r="G81" s="311"/>
      <c r="H81" s="311"/>
      <c r="I81" s="311"/>
      <c r="J81" s="311"/>
      <c r="K81" s="311"/>
      <c r="L81" s="311"/>
      <c r="M81" s="311">
        <v>1</v>
      </c>
      <c r="N81" s="311"/>
      <c r="O81" s="311"/>
      <c r="P81" s="311"/>
      <c r="Q81" s="311"/>
      <c r="R81" s="311"/>
      <c r="S81" s="311"/>
      <c r="T81" s="311"/>
      <c r="U81" s="311"/>
      <c r="V81" s="311"/>
      <c r="W81" s="311"/>
      <c r="X81" s="311"/>
      <c r="Y81" s="311"/>
      <c r="Z81" s="311"/>
      <c r="AA81" s="311"/>
      <c r="AB81" s="311"/>
      <c r="AC81" s="311"/>
      <c r="AD81" s="311"/>
      <c r="AE81" s="311"/>
      <c r="AF81" s="311"/>
      <c r="AG81" s="311"/>
      <c r="AH81" s="311"/>
      <c r="AI81" s="311"/>
      <c r="AJ81" s="311"/>
      <c r="AK81" s="311"/>
      <c r="AL81" s="311"/>
      <c r="AM81" s="311"/>
      <c r="AN81" s="311"/>
      <c r="AO81" s="311"/>
      <c r="AP81" s="311"/>
      <c r="AQ81" s="311"/>
      <c r="AR81" s="311"/>
      <c r="AS81" s="311"/>
      <c r="AT81" s="311"/>
      <c r="AU81" s="311"/>
      <c r="AV81" s="311"/>
      <c r="AW81" s="311"/>
      <c r="AX81" s="311"/>
      <c r="AY81" s="311"/>
      <c r="AZ81" s="311"/>
      <c r="BA81" s="311"/>
      <c r="BB81" s="311"/>
      <c r="BC81" s="311"/>
      <c r="BD81" s="311"/>
      <c r="BE81" s="311"/>
      <c r="BF81" s="311"/>
      <c r="BG81" s="311"/>
      <c r="BH81" s="311"/>
      <c r="BI81" s="311"/>
      <c r="BJ81" s="311"/>
      <c r="BK81" s="311"/>
      <c r="BL81" s="311"/>
      <c r="BM81" s="311"/>
      <c r="BN81" s="311"/>
      <c r="BO81" s="311"/>
      <c r="BP81" s="22"/>
      <c r="BQ81" s="22"/>
      <c r="BR81" s="311"/>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15"/>
      <c r="CS81" s="15"/>
      <c r="CT81" s="86">
        <f t="shared" si="1"/>
        <v>1</v>
      </c>
    </row>
    <row r="82" spans="1:98" ht="30">
      <c r="A82" s="56" t="s">
        <v>742</v>
      </c>
      <c r="B82" s="56" t="s">
        <v>278</v>
      </c>
      <c r="C82" s="15"/>
      <c r="D82" s="310" t="s">
        <v>256</v>
      </c>
      <c r="E82" s="310" t="s">
        <v>279</v>
      </c>
      <c r="F82" s="311"/>
      <c r="G82" s="311"/>
      <c r="H82" s="311"/>
      <c r="I82" s="311"/>
      <c r="J82" s="311"/>
      <c r="K82" s="311"/>
      <c r="L82" s="311"/>
      <c r="M82" s="311">
        <v>1</v>
      </c>
      <c r="N82" s="311"/>
      <c r="O82" s="311"/>
      <c r="P82" s="311"/>
      <c r="Q82" s="311"/>
      <c r="R82" s="311"/>
      <c r="S82" s="311"/>
      <c r="T82" s="311"/>
      <c r="U82" s="311"/>
      <c r="V82" s="311"/>
      <c r="W82" s="311"/>
      <c r="X82" s="311"/>
      <c r="Y82" s="311"/>
      <c r="Z82" s="311"/>
      <c r="AA82" s="311"/>
      <c r="AB82" s="311"/>
      <c r="AC82" s="311"/>
      <c r="AD82" s="311"/>
      <c r="AE82" s="311"/>
      <c r="AF82" s="311"/>
      <c r="AG82" s="311"/>
      <c r="AH82" s="311"/>
      <c r="AI82" s="311"/>
      <c r="AJ82" s="311"/>
      <c r="AK82" s="311"/>
      <c r="AL82" s="311"/>
      <c r="AM82" s="311"/>
      <c r="AN82" s="311"/>
      <c r="AO82" s="311"/>
      <c r="AP82" s="311"/>
      <c r="AQ82" s="311"/>
      <c r="AR82" s="311"/>
      <c r="AS82" s="311"/>
      <c r="AT82" s="311"/>
      <c r="AU82" s="311"/>
      <c r="AV82" s="311"/>
      <c r="AW82" s="311"/>
      <c r="AX82" s="311"/>
      <c r="AY82" s="311"/>
      <c r="AZ82" s="311"/>
      <c r="BA82" s="311"/>
      <c r="BB82" s="311"/>
      <c r="BC82" s="311"/>
      <c r="BD82" s="311"/>
      <c r="BE82" s="311"/>
      <c r="BF82" s="311"/>
      <c r="BG82" s="311"/>
      <c r="BH82" s="311"/>
      <c r="BI82" s="311"/>
      <c r="BJ82" s="311"/>
      <c r="BK82" s="311"/>
      <c r="BL82" s="311"/>
      <c r="BM82" s="311"/>
      <c r="BN82" s="311"/>
      <c r="BO82" s="311"/>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15"/>
      <c r="CS82" s="15"/>
      <c r="CT82" s="86">
        <f t="shared" si="1"/>
        <v>1</v>
      </c>
    </row>
    <row r="83" spans="1:98" ht="30">
      <c r="A83" s="56" t="s">
        <v>742</v>
      </c>
      <c r="B83" s="55" t="s">
        <v>261</v>
      </c>
      <c r="C83" s="19" t="s">
        <v>1239</v>
      </c>
      <c r="D83" s="310" t="s">
        <v>256</v>
      </c>
      <c r="E83" s="310" t="s">
        <v>262</v>
      </c>
      <c r="F83" s="311"/>
      <c r="G83" s="311"/>
      <c r="H83" s="311"/>
      <c r="I83" s="311">
        <v>2</v>
      </c>
      <c r="J83" s="311"/>
      <c r="K83" s="311"/>
      <c r="L83" s="311">
        <v>1</v>
      </c>
      <c r="M83" s="311"/>
      <c r="N83" s="311"/>
      <c r="O83" s="311"/>
      <c r="P83" s="311"/>
      <c r="Q83" s="311"/>
      <c r="R83" s="311">
        <v>5</v>
      </c>
      <c r="S83" s="311"/>
      <c r="T83" s="311"/>
      <c r="U83" s="311"/>
      <c r="V83" s="311"/>
      <c r="W83" s="311"/>
      <c r="X83" s="311"/>
      <c r="Y83" s="311">
        <v>2</v>
      </c>
      <c r="Z83" s="311"/>
      <c r="AA83" s="311"/>
      <c r="AB83" s="311"/>
      <c r="AC83" s="311"/>
      <c r="AD83" s="311"/>
      <c r="AE83" s="311"/>
      <c r="AF83" s="311"/>
      <c r="AG83" s="311"/>
      <c r="AH83" s="311"/>
      <c r="AI83" s="311">
        <v>6</v>
      </c>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v>1</v>
      </c>
      <c r="BJ83" s="311"/>
      <c r="BK83" s="311"/>
      <c r="BL83" s="311"/>
      <c r="BM83" s="311"/>
      <c r="BN83" s="311"/>
      <c r="BO83" s="311"/>
      <c r="BP83" s="22"/>
      <c r="BQ83" s="22"/>
      <c r="BR83" s="22"/>
      <c r="BS83" s="22"/>
      <c r="BT83" s="22">
        <v>3</v>
      </c>
      <c r="BU83" s="22"/>
      <c r="BV83" s="22"/>
      <c r="BW83" s="22">
        <v>3</v>
      </c>
      <c r="BX83" s="22">
        <v>3</v>
      </c>
      <c r="BY83" s="22"/>
      <c r="BZ83" s="22"/>
      <c r="CA83" s="22"/>
      <c r="CB83" s="22"/>
      <c r="CC83" s="22"/>
      <c r="CD83" s="22"/>
      <c r="CE83" s="22"/>
      <c r="CF83" s="22"/>
      <c r="CG83" s="22"/>
      <c r="CH83" s="22"/>
      <c r="CI83" s="22"/>
      <c r="CJ83" s="22"/>
      <c r="CK83" s="22"/>
      <c r="CL83" s="22"/>
      <c r="CM83" s="22"/>
      <c r="CN83" s="22"/>
      <c r="CO83" s="22"/>
      <c r="CP83" s="22"/>
      <c r="CQ83" s="22"/>
      <c r="CR83" s="15"/>
      <c r="CS83" s="15"/>
      <c r="CT83" s="86">
        <f t="shared" si="1"/>
        <v>26</v>
      </c>
    </row>
    <row r="84" spans="1:98" ht="30">
      <c r="A84" s="56" t="s">
        <v>742</v>
      </c>
      <c r="B84" s="55" t="s">
        <v>263</v>
      </c>
      <c r="C84" s="15"/>
      <c r="D84" s="310" t="s">
        <v>264</v>
      </c>
      <c r="E84" s="310" t="s">
        <v>265</v>
      </c>
      <c r="F84" s="311"/>
      <c r="G84" s="311"/>
      <c r="H84" s="311"/>
      <c r="I84" s="311">
        <v>1</v>
      </c>
      <c r="J84" s="311"/>
      <c r="K84" s="311"/>
      <c r="L84" s="311"/>
      <c r="M84" s="311"/>
      <c r="N84" s="311"/>
      <c r="O84" s="311"/>
      <c r="P84" s="311"/>
      <c r="Q84" s="311"/>
      <c r="R84" s="311"/>
      <c r="S84" s="311"/>
      <c r="T84" s="311"/>
      <c r="U84" s="311"/>
      <c r="V84" s="311"/>
      <c r="W84" s="311"/>
      <c r="X84" s="311"/>
      <c r="Y84" s="311"/>
      <c r="Z84" s="311"/>
      <c r="AA84" s="311"/>
      <c r="AB84" s="311"/>
      <c r="AC84" s="311"/>
      <c r="AD84" s="311"/>
      <c r="AE84" s="311"/>
      <c r="AF84" s="311"/>
      <c r="AG84" s="311"/>
      <c r="AH84" s="311"/>
      <c r="AI84" s="311">
        <v>2</v>
      </c>
      <c r="AJ84" s="311"/>
      <c r="AK84" s="311"/>
      <c r="AL84" s="311"/>
      <c r="AM84" s="311"/>
      <c r="AN84" s="311"/>
      <c r="AO84" s="311"/>
      <c r="AP84" s="311"/>
      <c r="AQ84" s="311"/>
      <c r="AR84" s="311"/>
      <c r="AS84" s="311"/>
      <c r="AT84" s="311"/>
      <c r="AU84" s="311"/>
      <c r="AV84" s="311"/>
      <c r="AW84" s="311"/>
      <c r="AX84" s="311"/>
      <c r="AY84" s="311"/>
      <c r="AZ84" s="311"/>
      <c r="BA84" s="311"/>
      <c r="BB84" s="311"/>
      <c r="BC84" s="311"/>
      <c r="BD84" s="311"/>
      <c r="BE84" s="311"/>
      <c r="BF84" s="311"/>
      <c r="BG84" s="311"/>
      <c r="BH84" s="311"/>
      <c r="BI84" s="311">
        <v>1</v>
      </c>
      <c r="BJ84" s="311"/>
      <c r="BK84" s="311"/>
      <c r="BL84" s="311"/>
      <c r="BM84" s="311"/>
      <c r="BN84" s="311"/>
      <c r="BO84" s="311"/>
      <c r="BP84" s="22"/>
      <c r="BQ84" s="22"/>
      <c r="BR84" s="22"/>
      <c r="BS84" s="22"/>
      <c r="BT84" s="22">
        <v>2</v>
      </c>
      <c r="BU84" s="22"/>
      <c r="BV84" s="22"/>
      <c r="BW84" s="22">
        <v>2</v>
      </c>
      <c r="BX84" s="22">
        <v>2</v>
      </c>
      <c r="BY84" s="22"/>
      <c r="BZ84" s="22"/>
      <c r="CA84" s="22"/>
      <c r="CB84" s="22"/>
      <c r="CC84" s="22"/>
      <c r="CD84" s="22"/>
      <c r="CE84" s="22"/>
      <c r="CF84" s="22"/>
      <c r="CG84" s="22"/>
      <c r="CH84" s="22"/>
      <c r="CI84" s="22"/>
      <c r="CJ84" s="22"/>
      <c r="CK84" s="22"/>
      <c r="CL84" s="22"/>
      <c r="CM84" s="22"/>
      <c r="CN84" s="22"/>
      <c r="CO84" s="22"/>
      <c r="CP84" s="22"/>
      <c r="CQ84" s="22"/>
      <c r="CR84" s="15"/>
      <c r="CS84" s="15"/>
      <c r="CT84" s="86">
        <f t="shared" si="1"/>
        <v>10</v>
      </c>
    </row>
    <row r="85" spans="1:98" ht="30">
      <c r="A85" s="56" t="s">
        <v>742</v>
      </c>
      <c r="B85" s="55" t="s">
        <v>261</v>
      </c>
      <c r="C85" s="15" t="s">
        <v>1240</v>
      </c>
      <c r="D85" s="310" t="s">
        <v>264</v>
      </c>
      <c r="E85" s="310" t="s">
        <v>297</v>
      </c>
      <c r="F85" s="311"/>
      <c r="G85" s="311"/>
      <c r="H85" s="311">
        <v>3</v>
      </c>
      <c r="I85" s="311"/>
      <c r="J85" s="311"/>
      <c r="K85" s="311"/>
      <c r="L85" s="311"/>
      <c r="M85" s="311"/>
      <c r="N85" s="311"/>
      <c r="O85" s="311"/>
      <c r="P85" s="311"/>
      <c r="Q85" s="311"/>
      <c r="R85" s="311">
        <v>4</v>
      </c>
      <c r="S85" s="311"/>
      <c r="T85" s="311"/>
      <c r="U85" s="311"/>
      <c r="V85" s="311"/>
      <c r="W85" s="311"/>
      <c r="X85" s="311"/>
      <c r="Y85" s="311">
        <v>1</v>
      </c>
      <c r="Z85" s="311"/>
      <c r="AA85" s="311">
        <v>3</v>
      </c>
      <c r="AB85" s="311"/>
      <c r="AC85" s="311">
        <v>3</v>
      </c>
      <c r="AD85" s="311">
        <v>3</v>
      </c>
      <c r="AE85" s="311"/>
      <c r="AF85" s="311">
        <v>2</v>
      </c>
      <c r="AG85" s="311"/>
      <c r="AH85" s="311"/>
      <c r="AI85" s="311"/>
      <c r="AJ85" s="311"/>
      <c r="AK85" s="311"/>
      <c r="AL85" s="311"/>
      <c r="AM85" s="311"/>
      <c r="AN85" s="311"/>
      <c r="AO85" s="311"/>
      <c r="AP85" s="311"/>
      <c r="AQ85" s="311"/>
      <c r="AR85" s="311"/>
      <c r="AS85" s="311"/>
      <c r="AT85" s="311"/>
      <c r="AU85" s="311"/>
      <c r="AV85" s="311"/>
      <c r="AW85" s="311"/>
      <c r="AX85" s="311"/>
      <c r="AY85" s="311"/>
      <c r="AZ85" s="311"/>
      <c r="BA85" s="311"/>
      <c r="BB85" s="311">
        <v>1</v>
      </c>
      <c r="BC85" s="311"/>
      <c r="BD85" s="311"/>
      <c r="BE85" s="311"/>
      <c r="BF85" s="311"/>
      <c r="BG85" s="311"/>
      <c r="BH85" s="311"/>
      <c r="BI85" s="311"/>
      <c r="BJ85" s="311"/>
      <c r="BK85" s="311"/>
      <c r="BL85" s="311"/>
      <c r="BM85" s="311"/>
      <c r="BN85" s="311"/>
      <c r="BO85" s="311"/>
      <c r="BP85" s="22"/>
      <c r="BQ85" s="22"/>
      <c r="BR85" s="22"/>
      <c r="BS85" s="22"/>
      <c r="BT85" s="311"/>
      <c r="BU85" s="311"/>
      <c r="BV85" s="311"/>
      <c r="BW85" s="311"/>
      <c r="BX85" s="22"/>
      <c r="BY85" s="22"/>
      <c r="BZ85" s="22"/>
      <c r="CA85" s="22"/>
      <c r="CB85" s="22"/>
      <c r="CC85" s="22"/>
      <c r="CD85" s="22"/>
      <c r="CE85" s="22"/>
      <c r="CF85" s="22"/>
      <c r="CG85" s="22"/>
      <c r="CH85" s="22"/>
      <c r="CI85" s="22"/>
      <c r="CJ85" s="22"/>
      <c r="CK85" s="22"/>
      <c r="CL85" s="22"/>
      <c r="CM85" s="22"/>
      <c r="CN85" s="22"/>
      <c r="CO85" s="22"/>
      <c r="CP85" s="22"/>
      <c r="CQ85" s="22"/>
      <c r="CR85" s="19"/>
      <c r="CS85" s="15"/>
      <c r="CT85" s="86">
        <f t="shared" si="1"/>
        <v>20</v>
      </c>
    </row>
    <row r="86" spans="1:98" ht="30">
      <c r="A86" s="56" t="s">
        <v>742</v>
      </c>
      <c r="B86" s="55" t="s">
        <v>298</v>
      </c>
      <c r="C86" s="15"/>
      <c r="D86" s="310" t="s">
        <v>264</v>
      </c>
      <c r="E86" s="310" t="s">
        <v>299</v>
      </c>
      <c r="F86" s="311"/>
      <c r="G86" s="311"/>
      <c r="H86" s="311">
        <v>1</v>
      </c>
      <c r="I86" s="311"/>
      <c r="J86" s="311"/>
      <c r="K86" s="311"/>
      <c r="L86" s="311"/>
      <c r="M86" s="311"/>
      <c r="N86" s="311"/>
      <c r="O86" s="311"/>
      <c r="P86" s="311"/>
      <c r="Q86" s="311"/>
      <c r="R86" s="311">
        <v>1</v>
      </c>
      <c r="S86" s="311"/>
      <c r="T86" s="311"/>
      <c r="U86" s="311"/>
      <c r="V86" s="311"/>
      <c r="W86" s="311"/>
      <c r="X86" s="311"/>
      <c r="Y86" s="311">
        <v>1</v>
      </c>
      <c r="Z86" s="311"/>
      <c r="AA86" s="311">
        <v>2</v>
      </c>
      <c r="AB86" s="311"/>
      <c r="AC86" s="311">
        <v>1</v>
      </c>
      <c r="AD86" s="311">
        <v>1</v>
      </c>
      <c r="AE86" s="311"/>
      <c r="AF86" s="311">
        <v>1</v>
      </c>
      <c r="AG86" s="311"/>
      <c r="AH86" s="311"/>
      <c r="AI86" s="311"/>
      <c r="AJ86" s="311"/>
      <c r="AK86" s="311"/>
      <c r="AL86" s="311"/>
      <c r="AM86" s="311"/>
      <c r="AN86" s="311"/>
      <c r="AO86" s="311"/>
      <c r="AP86" s="311"/>
      <c r="AQ86" s="311"/>
      <c r="AR86" s="311"/>
      <c r="AS86" s="311"/>
      <c r="AT86" s="311"/>
      <c r="AU86" s="311"/>
      <c r="AV86" s="311"/>
      <c r="AW86" s="311"/>
      <c r="AX86" s="311"/>
      <c r="AY86" s="311"/>
      <c r="AZ86" s="311"/>
      <c r="BA86" s="311"/>
      <c r="BB86" s="311">
        <v>1</v>
      </c>
      <c r="BC86" s="311"/>
      <c r="BD86" s="311"/>
      <c r="BE86" s="311"/>
      <c r="BF86" s="311"/>
      <c r="BG86" s="311"/>
      <c r="BH86" s="311"/>
      <c r="BI86" s="311"/>
      <c r="BJ86" s="311"/>
      <c r="BK86" s="311"/>
      <c r="BL86" s="311"/>
      <c r="BM86" s="311"/>
      <c r="BN86" s="311"/>
      <c r="BO86" s="311"/>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19"/>
      <c r="CS86" s="15"/>
      <c r="CT86" s="86">
        <f t="shared" si="1"/>
        <v>9</v>
      </c>
    </row>
    <row r="87" spans="1:98" ht="30">
      <c r="A87" s="56" t="s">
        <v>742</v>
      </c>
      <c r="B87" s="55" t="s">
        <v>286</v>
      </c>
      <c r="C87" s="15"/>
      <c r="D87" s="310" t="s">
        <v>287</v>
      </c>
      <c r="E87" s="310" t="s">
        <v>288</v>
      </c>
      <c r="F87" s="311"/>
      <c r="G87" s="311"/>
      <c r="H87" s="311"/>
      <c r="I87" s="311"/>
      <c r="J87" s="311"/>
      <c r="K87" s="311"/>
      <c r="L87" s="311"/>
      <c r="M87" s="311">
        <v>2</v>
      </c>
      <c r="N87" s="311"/>
      <c r="O87" s="311"/>
      <c r="P87" s="311"/>
      <c r="Q87" s="311"/>
      <c r="R87" s="311"/>
      <c r="S87" s="311"/>
      <c r="T87" s="311"/>
      <c r="U87" s="311"/>
      <c r="V87" s="311"/>
      <c r="W87" s="311"/>
      <c r="X87" s="311"/>
      <c r="Y87" s="311"/>
      <c r="Z87" s="311"/>
      <c r="AA87" s="311"/>
      <c r="AB87" s="311"/>
      <c r="AC87" s="311"/>
      <c r="AD87" s="311"/>
      <c r="AE87" s="311"/>
      <c r="AF87" s="311"/>
      <c r="AG87" s="311"/>
      <c r="AH87" s="311"/>
      <c r="AI87" s="311"/>
      <c r="AJ87" s="311"/>
      <c r="AK87" s="311"/>
      <c r="AL87" s="311"/>
      <c r="AM87" s="311"/>
      <c r="AN87" s="311"/>
      <c r="AO87" s="311"/>
      <c r="AP87" s="311"/>
      <c r="AQ87" s="311"/>
      <c r="AR87" s="311"/>
      <c r="AS87" s="311"/>
      <c r="AT87" s="311"/>
      <c r="AU87" s="311"/>
      <c r="AV87" s="311"/>
      <c r="AW87" s="311"/>
      <c r="AX87" s="311"/>
      <c r="AY87" s="311"/>
      <c r="AZ87" s="311"/>
      <c r="BA87" s="311"/>
      <c r="BB87" s="311">
        <v>1</v>
      </c>
      <c r="BC87" s="311"/>
      <c r="BD87" s="311"/>
      <c r="BE87" s="311"/>
      <c r="BF87" s="311"/>
      <c r="BG87" s="311"/>
      <c r="BH87" s="311"/>
      <c r="BI87" s="311"/>
      <c r="BJ87" s="311"/>
      <c r="BK87" s="311"/>
      <c r="BL87" s="311"/>
      <c r="BM87" s="311"/>
      <c r="BN87" s="311"/>
      <c r="BO87" s="311"/>
      <c r="BP87" s="22"/>
      <c r="BQ87" s="22"/>
      <c r="BR87" s="22"/>
      <c r="BS87" s="22"/>
      <c r="BT87" s="311"/>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15"/>
      <c r="CS87" s="15"/>
      <c r="CT87" s="86">
        <f t="shared" si="1"/>
        <v>3</v>
      </c>
    </row>
    <row r="88" spans="1:98" ht="30">
      <c r="A88" s="56" t="s">
        <v>742</v>
      </c>
      <c r="B88" s="55" t="s">
        <v>646</v>
      </c>
      <c r="C88" s="15"/>
      <c r="D88" s="310" t="s">
        <v>264</v>
      </c>
      <c r="E88" s="310"/>
      <c r="F88" s="311"/>
      <c r="G88" s="311"/>
      <c r="H88" s="311"/>
      <c r="I88" s="311"/>
      <c r="J88" s="15"/>
      <c r="K88" s="311"/>
      <c r="L88" s="311"/>
      <c r="M88" s="311"/>
      <c r="N88" s="311"/>
      <c r="O88" s="311"/>
      <c r="P88" s="311"/>
      <c r="Q88" s="311"/>
      <c r="R88" s="311"/>
      <c r="S88" s="311"/>
      <c r="T88" s="311"/>
      <c r="U88" s="311"/>
      <c r="V88" s="311"/>
      <c r="W88" s="311"/>
      <c r="X88" s="311"/>
      <c r="Y88" s="311"/>
      <c r="Z88" s="311"/>
      <c r="AA88" s="311"/>
      <c r="AB88" s="311"/>
      <c r="AC88" s="311"/>
      <c r="AD88" s="311"/>
      <c r="AE88" s="311"/>
      <c r="AF88" s="311"/>
      <c r="AG88" s="311"/>
      <c r="AH88" s="311"/>
      <c r="AI88" s="311"/>
      <c r="AJ88" s="311"/>
      <c r="AK88" s="311"/>
      <c r="AL88" s="311"/>
      <c r="AM88" s="311"/>
      <c r="AN88" s="311"/>
      <c r="AO88" s="311"/>
      <c r="AP88" s="311"/>
      <c r="AQ88" s="311"/>
      <c r="AR88" s="311"/>
      <c r="AS88" s="311"/>
      <c r="AT88" s="311"/>
      <c r="AU88" s="311"/>
      <c r="AV88" s="311"/>
      <c r="AW88" s="311"/>
      <c r="AX88" s="311"/>
      <c r="AY88" s="311"/>
      <c r="AZ88" s="311"/>
      <c r="BA88" s="311"/>
      <c r="BB88" s="311"/>
      <c r="BC88" s="311"/>
      <c r="BD88" s="311"/>
      <c r="BE88" s="311">
        <v>1</v>
      </c>
      <c r="BF88" s="311"/>
      <c r="BG88" s="311"/>
      <c r="BH88" s="311"/>
      <c r="BI88" s="312"/>
      <c r="BJ88" s="312"/>
      <c r="BK88" s="312"/>
      <c r="BL88" s="311"/>
      <c r="BM88" s="311"/>
      <c r="BN88" s="311"/>
      <c r="BO88" s="311"/>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15"/>
      <c r="CS88" s="15"/>
      <c r="CT88" s="86">
        <f t="shared" si="1"/>
        <v>1</v>
      </c>
    </row>
    <row r="89" spans="1:98" ht="30">
      <c r="A89" s="56" t="s">
        <v>742</v>
      </c>
      <c r="B89" s="55" t="s">
        <v>292</v>
      </c>
      <c r="C89" s="15"/>
      <c r="D89" s="310" t="s">
        <v>264</v>
      </c>
      <c r="E89" s="310" t="s">
        <v>293</v>
      </c>
      <c r="F89" s="311" t="s">
        <v>294</v>
      </c>
      <c r="G89" s="311"/>
      <c r="H89" s="311">
        <v>1</v>
      </c>
      <c r="I89" s="311">
        <v>1</v>
      </c>
      <c r="J89" s="311"/>
      <c r="K89" s="311"/>
      <c r="L89" s="311"/>
      <c r="M89" s="311">
        <v>3</v>
      </c>
      <c r="N89" s="311"/>
      <c r="O89" s="311"/>
      <c r="P89" s="311"/>
      <c r="Q89" s="311"/>
      <c r="R89" s="311">
        <v>1</v>
      </c>
      <c r="S89" s="311"/>
      <c r="T89" s="311"/>
      <c r="U89" s="311"/>
      <c r="V89" s="311"/>
      <c r="W89" s="311"/>
      <c r="X89" s="311"/>
      <c r="Y89" s="311"/>
      <c r="Z89" s="311"/>
      <c r="AA89" s="311"/>
      <c r="AB89" s="311"/>
      <c r="AC89" s="311">
        <v>1</v>
      </c>
      <c r="AD89" s="311"/>
      <c r="AE89" s="311"/>
      <c r="AF89" s="311"/>
      <c r="AG89" s="311"/>
      <c r="AH89" s="311"/>
      <c r="AI89" s="311"/>
      <c r="AJ89" s="311"/>
      <c r="AK89" s="311"/>
      <c r="AL89" s="311"/>
      <c r="AM89" s="311"/>
      <c r="AN89" s="311"/>
      <c r="AO89" s="311"/>
      <c r="AP89" s="311"/>
      <c r="AQ89" s="311"/>
      <c r="AR89" s="311"/>
      <c r="AS89" s="311"/>
      <c r="AT89" s="311"/>
      <c r="AU89" s="311"/>
      <c r="AV89" s="311"/>
      <c r="AW89" s="311"/>
      <c r="AX89" s="311"/>
      <c r="AY89" s="311"/>
      <c r="AZ89" s="311"/>
      <c r="BA89" s="311"/>
      <c r="BB89" s="311"/>
      <c r="BC89" s="311"/>
      <c r="BD89" s="311">
        <v>1</v>
      </c>
      <c r="BE89" s="311"/>
      <c r="BF89" s="311"/>
      <c r="BG89" s="311"/>
      <c r="BH89" s="311" t="s">
        <v>310</v>
      </c>
      <c r="BI89" s="312" t="s">
        <v>310</v>
      </c>
      <c r="BJ89" s="311">
        <v>1</v>
      </c>
      <c r="BK89" s="311"/>
      <c r="BL89" s="311"/>
      <c r="BM89" s="311"/>
      <c r="BN89" s="311"/>
      <c r="BO89" s="311"/>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19"/>
      <c r="CS89" s="15"/>
      <c r="CT89" s="86">
        <f t="shared" si="1"/>
        <v>9</v>
      </c>
    </row>
    <row r="90" spans="1:98" ht="30">
      <c r="A90" s="56" t="s">
        <v>742</v>
      </c>
      <c r="B90" s="55" t="s">
        <v>295</v>
      </c>
      <c r="C90" s="19" t="s">
        <v>1241</v>
      </c>
      <c r="D90" s="310" t="s">
        <v>296</v>
      </c>
      <c r="E90" s="310">
        <v>1450</v>
      </c>
      <c r="F90" s="311"/>
      <c r="G90" s="311"/>
      <c r="H90" s="311"/>
      <c r="I90" s="311"/>
      <c r="J90" s="311"/>
      <c r="K90" s="311"/>
      <c r="L90" s="311"/>
      <c r="M90" s="311"/>
      <c r="N90" s="311"/>
      <c r="O90" s="311"/>
      <c r="P90" s="311"/>
      <c r="Q90" s="311"/>
      <c r="R90" s="311"/>
      <c r="S90" s="311"/>
      <c r="T90" s="311"/>
      <c r="U90" s="311"/>
      <c r="V90" s="311"/>
      <c r="W90" s="311"/>
      <c r="X90" s="311"/>
      <c r="Y90" s="311"/>
      <c r="Z90" s="311"/>
      <c r="AA90" s="311"/>
      <c r="AB90" s="311"/>
      <c r="AC90" s="311"/>
      <c r="AD90" s="311"/>
      <c r="AE90" s="311">
        <v>1</v>
      </c>
      <c r="AF90" s="311"/>
      <c r="AG90" s="311"/>
      <c r="AH90" s="311"/>
      <c r="AI90" s="311"/>
      <c r="AJ90" s="311">
        <v>1</v>
      </c>
      <c r="AK90" s="311"/>
      <c r="AL90" s="311"/>
      <c r="AM90" s="311"/>
      <c r="AN90" s="311"/>
      <c r="AO90" s="311"/>
      <c r="AP90" s="311"/>
      <c r="AQ90" s="311"/>
      <c r="AR90" s="311"/>
      <c r="AS90" s="311"/>
      <c r="AT90" s="311"/>
      <c r="AU90" s="311"/>
      <c r="AV90" s="311"/>
      <c r="AW90" s="311"/>
      <c r="AX90" s="311"/>
      <c r="AY90" s="311"/>
      <c r="AZ90" s="311"/>
      <c r="BA90" s="311"/>
      <c r="BB90" s="311"/>
      <c r="BC90" s="311"/>
      <c r="BD90" s="311"/>
      <c r="BE90" s="311"/>
      <c r="BF90" s="311"/>
      <c r="BG90" s="311"/>
      <c r="BH90" s="311"/>
      <c r="BI90" s="311"/>
      <c r="BJ90" s="311"/>
      <c r="BK90" s="311"/>
      <c r="BL90" s="311"/>
      <c r="BM90" s="311"/>
      <c r="BN90" s="311"/>
      <c r="BO90" s="311"/>
      <c r="BP90" s="22"/>
      <c r="BQ90" s="22"/>
      <c r="BR90" s="22"/>
      <c r="BS90" s="22"/>
      <c r="BT90" s="22"/>
      <c r="BU90" s="22"/>
      <c r="BV90" s="22">
        <v>2</v>
      </c>
      <c r="BW90" s="22"/>
      <c r="BX90" s="22"/>
      <c r="BY90" s="22"/>
      <c r="BZ90" s="22"/>
      <c r="CA90" s="22"/>
      <c r="CB90" s="22"/>
      <c r="CC90" s="22"/>
      <c r="CD90" s="22"/>
      <c r="CE90" s="22"/>
      <c r="CF90" s="22"/>
      <c r="CG90" s="22"/>
      <c r="CH90" s="22"/>
      <c r="CI90" s="22"/>
      <c r="CJ90" s="22"/>
      <c r="CK90" s="22"/>
      <c r="CL90" s="22"/>
      <c r="CM90" s="22"/>
      <c r="CN90" s="22"/>
      <c r="CO90" s="22"/>
      <c r="CP90" s="22"/>
      <c r="CQ90" s="22"/>
      <c r="CR90" s="19"/>
      <c r="CS90" s="15"/>
      <c r="CT90" s="86">
        <f t="shared" si="1"/>
        <v>4</v>
      </c>
    </row>
    <row r="91" spans="1:98" ht="30">
      <c r="A91" s="56" t="s">
        <v>742</v>
      </c>
      <c r="B91" s="55" t="s">
        <v>311</v>
      </c>
      <c r="C91" s="15" t="s">
        <v>312</v>
      </c>
      <c r="D91" s="310" t="s">
        <v>313</v>
      </c>
      <c r="E91" s="310"/>
      <c r="F91" s="311"/>
      <c r="G91" s="311"/>
      <c r="H91" s="311"/>
      <c r="I91" s="311"/>
      <c r="J91" s="311"/>
      <c r="K91" s="311">
        <v>1</v>
      </c>
      <c r="L91" s="311"/>
      <c r="M91" s="311"/>
      <c r="N91" s="311"/>
      <c r="O91" s="311"/>
      <c r="P91" s="311"/>
      <c r="Q91" s="311"/>
      <c r="R91" s="311"/>
      <c r="S91" s="311"/>
      <c r="T91" s="311"/>
      <c r="U91" s="311"/>
      <c r="V91" s="311"/>
      <c r="W91" s="311"/>
      <c r="X91" s="311"/>
      <c r="Y91" s="311"/>
      <c r="Z91" s="311"/>
      <c r="AA91" s="311"/>
      <c r="AB91" s="311"/>
      <c r="AC91" s="311"/>
      <c r="AD91" s="311"/>
      <c r="AE91" s="311"/>
      <c r="AF91" s="311"/>
      <c r="AG91" s="311"/>
      <c r="AH91" s="311"/>
      <c r="AI91" s="311"/>
      <c r="AJ91" s="311"/>
      <c r="AK91" s="311"/>
      <c r="AL91" s="311"/>
      <c r="AM91" s="311"/>
      <c r="AN91" s="311"/>
      <c r="AO91" s="311"/>
      <c r="AP91" s="311"/>
      <c r="AQ91" s="311"/>
      <c r="AR91" s="311"/>
      <c r="AS91" s="311"/>
      <c r="AT91" s="311"/>
      <c r="AU91" s="311"/>
      <c r="AV91" s="311"/>
      <c r="AW91" s="311"/>
      <c r="AX91" s="311"/>
      <c r="AY91" s="311"/>
      <c r="AZ91" s="311"/>
      <c r="BA91" s="311"/>
      <c r="BB91" s="311"/>
      <c r="BC91" s="311"/>
      <c r="BD91" s="311"/>
      <c r="BE91" s="311" t="s">
        <v>314</v>
      </c>
      <c r="BF91" s="311"/>
      <c r="BG91" s="311"/>
      <c r="BH91" s="311"/>
      <c r="BI91" s="312"/>
      <c r="BJ91" s="312"/>
      <c r="BK91" s="312"/>
      <c r="BL91" s="311"/>
      <c r="BM91" s="311"/>
      <c r="BN91" s="311">
        <v>1</v>
      </c>
      <c r="BO91" s="311"/>
      <c r="BP91" s="22"/>
      <c r="BQ91" s="22"/>
      <c r="BR91" s="22">
        <v>1</v>
      </c>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15"/>
      <c r="CS91" s="15"/>
      <c r="CT91" s="86">
        <f t="shared" si="1"/>
        <v>3</v>
      </c>
    </row>
    <row r="92" spans="1:98" ht="30">
      <c r="A92" s="56" t="s">
        <v>742</v>
      </c>
      <c r="B92" s="55" t="s">
        <v>315</v>
      </c>
      <c r="C92" s="15" t="s">
        <v>316</v>
      </c>
      <c r="D92" s="310" t="s">
        <v>317</v>
      </c>
      <c r="E92" s="310"/>
      <c r="F92" s="311"/>
      <c r="G92" s="311"/>
      <c r="H92" s="311"/>
      <c r="I92" s="311"/>
      <c r="J92" s="311"/>
      <c r="K92" s="311"/>
      <c r="L92" s="311"/>
      <c r="M92" s="311"/>
      <c r="N92" s="311"/>
      <c r="O92" s="311"/>
      <c r="P92" s="311"/>
      <c r="Q92" s="311"/>
      <c r="R92" s="311">
        <v>10</v>
      </c>
      <c r="S92" s="311"/>
      <c r="T92" s="311"/>
      <c r="U92" s="311"/>
      <c r="V92" s="311"/>
      <c r="W92" s="311"/>
      <c r="X92" s="311"/>
      <c r="Y92" s="311"/>
      <c r="Z92" s="311"/>
      <c r="AA92" s="311"/>
      <c r="AB92" s="311"/>
      <c r="AC92" s="311"/>
      <c r="AD92" s="311"/>
      <c r="AE92" s="311"/>
      <c r="AF92" s="311"/>
      <c r="AG92" s="311"/>
      <c r="AH92" s="311"/>
      <c r="AI92" s="311"/>
      <c r="AJ92" s="311"/>
      <c r="AK92" s="311"/>
      <c r="AL92" s="311"/>
      <c r="AM92" s="311"/>
      <c r="AN92" s="311"/>
      <c r="AO92" s="311"/>
      <c r="AP92" s="311"/>
      <c r="AQ92" s="311"/>
      <c r="AR92" s="311"/>
      <c r="AS92" s="311"/>
      <c r="AT92" s="311"/>
      <c r="AU92" s="311"/>
      <c r="AV92" s="311"/>
      <c r="AW92" s="311"/>
      <c r="AX92" s="311"/>
      <c r="AY92" s="311"/>
      <c r="AZ92" s="311"/>
      <c r="BA92" s="311"/>
      <c r="BB92" s="311"/>
      <c r="BC92" s="311"/>
      <c r="BD92" s="311"/>
      <c r="BE92" s="311">
        <v>1</v>
      </c>
      <c r="BF92" s="311"/>
      <c r="BG92" s="311"/>
      <c r="BH92" s="311"/>
      <c r="BI92" s="312"/>
      <c r="BJ92" s="312"/>
      <c r="BK92" s="312"/>
      <c r="BL92" s="311"/>
      <c r="BM92" s="311"/>
      <c r="BN92" s="311"/>
      <c r="BO92" s="311"/>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311"/>
      <c r="CO92" s="311"/>
      <c r="CP92" s="22"/>
      <c r="CQ92" s="22"/>
      <c r="CR92" s="15"/>
      <c r="CS92" s="15"/>
      <c r="CT92" s="86">
        <f t="shared" si="1"/>
        <v>11</v>
      </c>
    </row>
    <row r="93" spans="1:98" ht="30">
      <c r="A93" s="56" t="s">
        <v>742</v>
      </c>
      <c r="B93" s="55" t="s">
        <v>321</v>
      </c>
      <c r="C93" s="15" t="s">
        <v>322</v>
      </c>
      <c r="D93" s="310" t="s">
        <v>323</v>
      </c>
      <c r="E93" s="310"/>
      <c r="F93" s="311"/>
      <c r="G93" s="311"/>
      <c r="H93" s="311"/>
      <c r="I93" s="311"/>
      <c r="J93" s="311"/>
      <c r="K93" s="311"/>
      <c r="L93" s="311"/>
      <c r="M93" s="311"/>
      <c r="N93" s="311"/>
      <c r="O93" s="311"/>
      <c r="P93" s="311"/>
      <c r="Q93" s="311"/>
      <c r="R93" s="311"/>
      <c r="S93" s="311"/>
      <c r="T93" s="311"/>
      <c r="U93" s="311"/>
      <c r="V93" s="311"/>
      <c r="W93" s="311"/>
      <c r="X93" s="311"/>
      <c r="Y93" s="311"/>
      <c r="Z93" s="311"/>
      <c r="AA93" s="311"/>
      <c r="AB93" s="311"/>
      <c r="AC93" s="311"/>
      <c r="AD93" s="311"/>
      <c r="AE93" s="311"/>
      <c r="AF93" s="311"/>
      <c r="AG93" s="311"/>
      <c r="AH93" s="311"/>
      <c r="AI93" s="311"/>
      <c r="AJ93" s="311"/>
      <c r="AK93" s="311"/>
      <c r="AL93" s="311"/>
      <c r="AM93" s="311"/>
      <c r="AN93" s="311"/>
      <c r="AO93" s="311"/>
      <c r="AP93" s="311"/>
      <c r="AQ93" s="311"/>
      <c r="AR93" s="311"/>
      <c r="AS93" s="311"/>
      <c r="AT93" s="311"/>
      <c r="AU93" s="311"/>
      <c r="AV93" s="311"/>
      <c r="AW93" s="311"/>
      <c r="AX93" s="311"/>
      <c r="AY93" s="311"/>
      <c r="AZ93" s="311"/>
      <c r="BA93" s="311"/>
      <c r="BB93" s="311"/>
      <c r="BC93" s="311"/>
      <c r="BD93" s="311"/>
      <c r="BE93" s="311"/>
      <c r="BF93" s="311"/>
      <c r="BG93" s="311"/>
      <c r="BH93" s="311">
        <v>1</v>
      </c>
      <c r="BI93" s="312"/>
      <c r="BJ93" s="312"/>
      <c r="BK93" s="312"/>
      <c r="BL93" s="311"/>
      <c r="BM93" s="311"/>
      <c r="BN93" s="311"/>
      <c r="BO93" s="311"/>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15"/>
      <c r="CS93" s="15"/>
      <c r="CT93" s="86">
        <f t="shared" si="1"/>
        <v>1</v>
      </c>
    </row>
    <row r="94" spans="1:98" ht="30">
      <c r="A94" s="56" t="s">
        <v>742</v>
      </c>
      <c r="B94" s="55" t="s">
        <v>324</v>
      </c>
      <c r="C94" s="15" t="s">
        <v>325</v>
      </c>
      <c r="D94" s="310" t="s">
        <v>326</v>
      </c>
      <c r="E94" s="310" t="s">
        <v>327</v>
      </c>
      <c r="F94" s="311">
        <v>1</v>
      </c>
      <c r="G94" s="311"/>
      <c r="H94" s="311"/>
      <c r="I94" s="311"/>
      <c r="J94" s="311"/>
      <c r="K94" s="311"/>
      <c r="L94" s="311"/>
      <c r="M94" s="311"/>
      <c r="N94" s="311"/>
      <c r="O94" s="311"/>
      <c r="P94" s="311"/>
      <c r="Q94" s="311"/>
      <c r="R94" s="311"/>
      <c r="S94" s="311"/>
      <c r="T94" s="311"/>
      <c r="U94" s="311"/>
      <c r="V94" s="311"/>
      <c r="W94" s="311"/>
      <c r="X94" s="311"/>
      <c r="Y94" s="311"/>
      <c r="Z94" s="311"/>
      <c r="AA94" s="311"/>
      <c r="AB94" s="311"/>
      <c r="AC94" s="311"/>
      <c r="AD94" s="311"/>
      <c r="AE94" s="311"/>
      <c r="AF94" s="311"/>
      <c r="AG94" s="311"/>
      <c r="AH94" s="311"/>
      <c r="AI94" s="311"/>
      <c r="AJ94" s="311"/>
      <c r="AK94" s="311"/>
      <c r="AL94" s="311"/>
      <c r="AM94" s="311"/>
      <c r="AN94" s="311"/>
      <c r="AO94" s="311"/>
      <c r="AP94" s="311"/>
      <c r="AQ94" s="311"/>
      <c r="AR94" s="311"/>
      <c r="AS94" s="311"/>
      <c r="AT94" s="311"/>
      <c r="AU94" s="311"/>
      <c r="AV94" s="311"/>
      <c r="AW94" s="311"/>
      <c r="AX94" s="311"/>
      <c r="AY94" s="311"/>
      <c r="AZ94" s="311"/>
      <c r="BA94" s="311"/>
      <c r="BB94" s="311"/>
      <c r="BC94" s="311"/>
      <c r="BD94" s="311"/>
      <c r="BE94" s="311"/>
      <c r="BF94" s="311"/>
      <c r="BG94" s="311"/>
      <c r="BH94" s="311">
        <v>1</v>
      </c>
      <c r="BI94" s="312">
        <v>1</v>
      </c>
      <c r="BJ94" s="312"/>
      <c r="BK94" s="312"/>
      <c r="BL94" s="311"/>
      <c r="BM94" s="311"/>
      <c r="BN94" s="311"/>
      <c r="BO94" s="311"/>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15"/>
      <c r="CS94" s="15"/>
      <c r="CT94" s="86">
        <f t="shared" si="1"/>
        <v>3</v>
      </c>
    </row>
    <row r="95" spans="1:98" ht="30">
      <c r="A95" s="56" t="s">
        <v>742</v>
      </c>
      <c r="B95" s="55" t="s">
        <v>329</v>
      </c>
      <c r="C95" s="15"/>
      <c r="D95" s="310" t="s">
        <v>330</v>
      </c>
      <c r="E95" s="310"/>
      <c r="F95" s="311"/>
      <c r="G95" s="311"/>
      <c r="H95" s="311"/>
      <c r="I95" s="311"/>
      <c r="J95" s="311"/>
      <c r="K95" s="311"/>
      <c r="L95" s="311"/>
      <c r="M95" s="311"/>
      <c r="N95" s="311"/>
      <c r="O95" s="311"/>
      <c r="P95" s="311"/>
      <c r="Q95" s="311"/>
      <c r="R95" s="311"/>
      <c r="S95" s="311"/>
      <c r="T95" s="311"/>
      <c r="U95" s="311"/>
      <c r="V95" s="311"/>
      <c r="W95" s="311"/>
      <c r="X95" s="311"/>
      <c r="Y95" s="311"/>
      <c r="Z95" s="311"/>
      <c r="AA95" s="311"/>
      <c r="AB95" s="311"/>
      <c r="AC95" s="311"/>
      <c r="AD95" s="311"/>
      <c r="AE95" s="311"/>
      <c r="AF95" s="311"/>
      <c r="AG95" s="311"/>
      <c r="AH95" s="311"/>
      <c r="AI95" s="311"/>
      <c r="AJ95" s="311"/>
      <c r="AK95" s="311"/>
      <c r="AL95" s="311"/>
      <c r="AM95" s="311"/>
      <c r="AN95" s="311"/>
      <c r="AO95" s="311"/>
      <c r="AP95" s="311"/>
      <c r="AQ95" s="311"/>
      <c r="AR95" s="311"/>
      <c r="AS95" s="311"/>
      <c r="AT95" s="311"/>
      <c r="AU95" s="311"/>
      <c r="AV95" s="311"/>
      <c r="AW95" s="311"/>
      <c r="AX95" s="311"/>
      <c r="AY95" s="311"/>
      <c r="AZ95" s="311"/>
      <c r="BA95" s="311"/>
      <c r="BB95" s="311"/>
      <c r="BC95" s="311"/>
      <c r="BD95" s="311"/>
      <c r="BE95" s="311"/>
      <c r="BF95" s="311"/>
      <c r="BG95" s="311"/>
      <c r="BH95" s="311"/>
      <c r="BI95" s="311"/>
      <c r="BJ95" s="311"/>
      <c r="BK95" s="311"/>
      <c r="BL95" s="311"/>
      <c r="BM95" s="311"/>
      <c r="BN95" s="311"/>
      <c r="BO95" s="311"/>
      <c r="BP95" s="22"/>
      <c r="BQ95" s="22"/>
      <c r="BR95" s="22"/>
      <c r="BS95" s="22"/>
      <c r="BT95" s="22"/>
      <c r="BU95" s="22"/>
      <c r="BV95" s="22"/>
      <c r="BW95" s="22"/>
      <c r="BX95" s="22">
        <v>2</v>
      </c>
      <c r="BY95" s="22"/>
      <c r="BZ95" s="22"/>
      <c r="CA95" s="22"/>
      <c r="CB95" s="22"/>
      <c r="CC95" s="22"/>
      <c r="CD95" s="22"/>
      <c r="CE95" s="22"/>
      <c r="CF95" s="22"/>
      <c r="CG95" s="22"/>
      <c r="CH95" s="22"/>
      <c r="CI95" s="22"/>
      <c r="CJ95" s="22"/>
      <c r="CK95" s="22"/>
      <c r="CL95" s="22"/>
      <c r="CM95" s="22"/>
      <c r="CN95" s="22"/>
      <c r="CO95" s="22"/>
      <c r="CP95" s="22"/>
      <c r="CQ95" s="22"/>
      <c r="CR95" s="15"/>
      <c r="CS95" s="15"/>
      <c r="CT95" s="86">
        <f t="shared" si="1"/>
        <v>2</v>
      </c>
    </row>
    <row r="96" spans="1:98" ht="30">
      <c r="A96" s="56" t="s">
        <v>742</v>
      </c>
      <c r="B96" s="55" t="s">
        <v>318</v>
      </c>
      <c r="C96" s="15"/>
      <c r="D96" s="310" t="s">
        <v>319</v>
      </c>
      <c r="E96" s="310"/>
      <c r="F96" s="311"/>
      <c r="G96" s="311"/>
      <c r="H96" s="311"/>
      <c r="I96" s="311"/>
      <c r="J96" s="311"/>
      <c r="K96" s="311"/>
      <c r="L96" s="311"/>
      <c r="M96" s="311"/>
      <c r="N96" s="311"/>
      <c r="O96" s="311"/>
      <c r="P96" s="311"/>
      <c r="Q96" s="311"/>
      <c r="R96" s="311"/>
      <c r="S96" s="311"/>
      <c r="T96" s="311"/>
      <c r="U96" s="311"/>
      <c r="V96" s="311"/>
      <c r="W96" s="311"/>
      <c r="X96" s="311"/>
      <c r="Y96" s="311"/>
      <c r="Z96" s="311"/>
      <c r="AA96" s="311"/>
      <c r="AB96" s="311"/>
      <c r="AC96" s="311"/>
      <c r="AD96" s="311"/>
      <c r="AE96" s="311"/>
      <c r="AF96" s="311"/>
      <c r="AG96" s="311"/>
      <c r="AH96" s="311"/>
      <c r="AI96" s="311"/>
      <c r="AJ96" s="311"/>
      <c r="AK96" s="311"/>
      <c r="AL96" s="311"/>
      <c r="AM96" s="311"/>
      <c r="AN96" s="311"/>
      <c r="AO96" s="311"/>
      <c r="AP96" s="311"/>
      <c r="AQ96" s="311"/>
      <c r="AR96" s="311"/>
      <c r="AS96" s="311"/>
      <c r="AT96" s="311"/>
      <c r="AU96" s="311"/>
      <c r="AV96" s="311"/>
      <c r="AW96" s="311"/>
      <c r="AX96" s="311"/>
      <c r="AY96" s="311"/>
      <c r="AZ96" s="311"/>
      <c r="BA96" s="311"/>
      <c r="BB96" s="311"/>
      <c r="BC96" s="311"/>
      <c r="BD96" s="311"/>
      <c r="BE96" s="311" t="s">
        <v>320</v>
      </c>
      <c r="BF96" s="311"/>
      <c r="BG96" s="311"/>
      <c r="BH96" s="311"/>
      <c r="BI96" s="311"/>
      <c r="BJ96" s="311"/>
      <c r="BK96" s="311"/>
      <c r="BL96" s="311"/>
      <c r="BM96" s="311"/>
      <c r="BN96" s="311"/>
      <c r="BO96" s="311"/>
      <c r="BP96" s="22"/>
      <c r="BQ96" s="22"/>
      <c r="BR96" s="22"/>
      <c r="BS96" s="22"/>
      <c r="BT96" s="22"/>
      <c r="BU96" s="22"/>
      <c r="BV96" s="22"/>
      <c r="BW96" s="22"/>
      <c r="BX96" s="22"/>
      <c r="BY96" s="22"/>
      <c r="BZ96" s="22">
        <v>1</v>
      </c>
      <c r="CA96" s="22"/>
      <c r="CB96" s="22"/>
      <c r="CC96" s="22"/>
      <c r="CD96" s="22"/>
      <c r="CE96" s="22"/>
      <c r="CF96" s="22"/>
      <c r="CG96" s="22"/>
      <c r="CH96" s="22"/>
      <c r="CI96" s="22"/>
      <c r="CJ96" s="22"/>
      <c r="CK96" s="22"/>
      <c r="CL96" s="22"/>
      <c r="CM96" s="22"/>
      <c r="CN96" s="22"/>
      <c r="CO96" s="22"/>
      <c r="CP96" s="22"/>
      <c r="CQ96" s="22"/>
      <c r="CR96" s="15"/>
      <c r="CS96" s="15"/>
      <c r="CT96" s="86">
        <f t="shared" si="1"/>
        <v>1</v>
      </c>
    </row>
    <row r="97" spans="1:98" ht="30">
      <c r="A97" s="56" t="s">
        <v>742</v>
      </c>
      <c r="B97" s="55" t="s">
        <v>727</v>
      </c>
      <c r="C97" s="15"/>
      <c r="D97" s="310" t="s">
        <v>264</v>
      </c>
      <c r="E97" s="310" t="s">
        <v>277</v>
      </c>
      <c r="F97" s="311"/>
      <c r="G97" s="311"/>
      <c r="H97" s="311"/>
      <c r="I97" s="311"/>
      <c r="J97" s="311"/>
      <c r="K97" s="311"/>
      <c r="L97" s="311"/>
      <c r="M97" s="311">
        <v>1</v>
      </c>
      <c r="N97" s="311"/>
      <c r="O97" s="311"/>
      <c r="P97" s="311"/>
      <c r="Q97" s="311"/>
      <c r="R97" s="311"/>
      <c r="S97" s="311"/>
      <c r="T97" s="311"/>
      <c r="U97" s="311"/>
      <c r="V97" s="311"/>
      <c r="W97" s="311"/>
      <c r="X97" s="311"/>
      <c r="Y97" s="311"/>
      <c r="Z97" s="311"/>
      <c r="AA97" s="311"/>
      <c r="AB97" s="311"/>
      <c r="AC97" s="311"/>
      <c r="AD97" s="311"/>
      <c r="AE97" s="311"/>
      <c r="AF97" s="311"/>
      <c r="AG97" s="311"/>
      <c r="AH97" s="311"/>
      <c r="AI97" s="311"/>
      <c r="AJ97" s="311"/>
      <c r="AK97" s="311"/>
      <c r="AL97" s="311"/>
      <c r="AM97" s="311"/>
      <c r="AN97" s="311"/>
      <c r="AO97" s="311"/>
      <c r="AP97" s="311"/>
      <c r="AQ97" s="311"/>
      <c r="AR97" s="311"/>
      <c r="AS97" s="311"/>
      <c r="AT97" s="311"/>
      <c r="AU97" s="311"/>
      <c r="AV97" s="311"/>
      <c r="AW97" s="311"/>
      <c r="AX97" s="311"/>
      <c r="AY97" s="311"/>
      <c r="AZ97" s="311"/>
      <c r="BA97" s="311"/>
      <c r="BB97" s="311"/>
      <c r="BC97" s="311"/>
      <c r="BD97" s="311"/>
      <c r="BE97" s="311"/>
      <c r="BF97" s="311"/>
      <c r="BG97" s="311"/>
      <c r="BH97" s="311"/>
      <c r="BI97" s="311"/>
      <c r="BJ97" s="311"/>
      <c r="BK97" s="311"/>
      <c r="BL97" s="311"/>
      <c r="BM97" s="311"/>
      <c r="BN97" s="311"/>
      <c r="BO97" s="311"/>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15"/>
      <c r="CS97" s="15"/>
      <c r="CT97" s="86">
        <f t="shared" si="1"/>
        <v>1</v>
      </c>
    </row>
    <row r="98" spans="1:98" ht="30">
      <c r="A98" s="56" t="s">
        <v>742</v>
      </c>
      <c r="B98" s="56" t="s">
        <v>725</v>
      </c>
      <c r="C98" s="15"/>
      <c r="D98" s="310" t="s">
        <v>256</v>
      </c>
      <c r="E98" s="310" t="s">
        <v>257</v>
      </c>
      <c r="F98" s="311"/>
      <c r="G98" s="311"/>
      <c r="H98" s="311">
        <v>1</v>
      </c>
      <c r="I98" s="311"/>
      <c r="J98" s="311"/>
      <c r="K98" s="311"/>
      <c r="L98" s="311"/>
      <c r="M98" s="311"/>
      <c r="N98" s="311"/>
      <c r="O98" s="311"/>
      <c r="P98" s="311"/>
      <c r="Q98" s="311"/>
      <c r="R98" s="311"/>
      <c r="S98" s="311"/>
      <c r="T98" s="311"/>
      <c r="U98" s="311"/>
      <c r="V98" s="311"/>
      <c r="W98" s="311"/>
      <c r="X98" s="311"/>
      <c r="Y98" s="311"/>
      <c r="Z98" s="311"/>
      <c r="AA98" s="311"/>
      <c r="AB98" s="311"/>
      <c r="AC98" s="311"/>
      <c r="AD98" s="311"/>
      <c r="AE98" s="311"/>
      <c r="AF98" s="311"/>
      <c r="AG98" s="311"/>
      <c r="AH98" s="311"/>
      <c r="AI98" s="311"/>
      <c r="AJ98" s="311"/>
      <c r="AK98" s="311"/>
      <c r="AL98" s="311"/>
      <c r="AM98" s="311"/>
      <c r="AN98" s="311"/>
      <c r="AO98" s="311"/>
      <c r="AP98" s="311"/>
      <c r="AQ98" s="311"/>
      <c r="AR98" s="311"/>
      <c r="AS98" s="311"/>
      <c r="AT98" s="311"/>
      <c r="AU98" s="311"/>
      <c r="AV98" s="311"/>
      <c r="AW98" s="311"/>
      <c r="AX98" s="311"/>
      <c r="AY98" s="311"/>
      <c r="AZ98" s="311"/>
      <c r="BA98" s="311"/>
      <c r="BB98" s="311">
        <v>1</v>
      </c>
      <c r="BC98" s="311"/>
      <c r="BD98" s="311"/>
      <c r="BE98" s="311"/>
      <c r="BF98" s="311"/>
      <c r="BG98" s="311"/>
      <c r="BH98" s="311"/>
      <c r="BI98" s="311"/>
      <c r="BJ98" s="311"/>
      <c r="BK98" s="311"/>
      <c r="BL98" s="311"/>
      <c r="BM98" s="311"/>
      <c r="BN98" s="311"/>
      <c r="BO98" s="311"/>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15"/>
      <c r="CS98" s="15"/>
      <c r="CT98" s="86">
        <f t="shared" si="1"/>
        <v>2</v>
      </c>
    </row>
    <row r="99" spans="1:98" ht="30">
      <c r="A99" s="56" t="s">
        <v>742</v>
      </c>
      <c r="B99" s="55" t="s">
        <v>726</v>
      </c>
      <c r="C99" s="15"/>
      <c r="D99" s="310" t="s">
        <v>264</v>
      </c>
      <c r="E99" s="310" t="s">
        <v>276</v>
      </c>
      <c r="F99" s="311"/>
      <c r="G99" s="311"/>
      <c r="H99" s="311"/>
      <c r="I99" s="311"/>
      <c r="J99" s="311"/>
      <c r="K99" s="311"/>
      <c r="L99" s="311"/>
      <c r="M99" s="311">
        <v>2</v>
      </c>
      <c r="N99" s="311"/>
      <c r="O99" s="311"/>
      <c r="P99" s="311"/>
      <c r="Q99" s="311"/>
      <c r="R99" s="311"/>
      <c r="S99" s="311"/>
      <c r="T99" s="311"/>
      <c r="U99" s="311"/>
      <c r="V99" s="311"/>
      <c r="W99" s="311"/>
      <c r="X99" s="311"/>
      <c r="Y99" s="311"/>
      <c r="Z99" s="311"/>
      <c r="AA99" s="311"/>
      <c r="AB99" s="311"/>
      <c r="AC99" s="311"/>
      <c r="AD99" s="311"/>
      <c r="AE99" s="311"/>
      <c r="AF99" s="311"/>
      <c r="AG99" s="311"/>
      <c r="AH99" s="311"/>
      <c r="AI99" s="311"/>
      <c r="AJ99" s="311"/>
      <c r="AK99" s="311"/>
      <c r="AL99" s="311"/>
      <c r="AM99" s="311"/>
      <c r="AN99" s="311"/>
      <c r="AO99" s="311"/>
      <c r="AP99" s="311"/>
      <c r="AQ99" s="311"/>
      <c r="AR99" s="311"/>
      <c r="AS99" s="311"/>
      <c r="AT99" s="311"/>
      <c r="AU99" s="311"/>
      <c r="AV99" s="311"/>
      <c r="AW99" s="311"/>
      <c r="AX99" s="311"/>
      <c r="AY99" s="311"/>
      <c r="AZ99" s="311"/>
      <c r="BA99" s="311"/>
      <c r="BB99" s="311"/>
      <c r="BC99" s="311"/>
      <c r="BD99" s="311"/>
      <c r="BE99" s="311"/>
      <c r="BF99" s="311"/>
      <c r="BG99" s="311"/>
      <c r="BH99" s="311"/>
      <c r="BI99" s="311"/>
      <c r="BJ99" s="311"/>
      <c r="BK99" s="311"/>
      <c r="BL99" s="311"/>
      <c r="BM99" s="311"/>
      <c r="BN99" s="311"/>
      <c r="BO99" s="311"/>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15"/>
      <c r="CS99" s="15"/>
      <c r="CT99" s="86">
        <f t="shared" si="1"/>
        <v>2</v>
      </c>
    </row>
    <row r="100" spans="1:98" ht="30">
      <c r="A100" s="56" t="s">
        <v>742</v>
      </c>
      <c r="B100" s="55" t="s">
        <v>306</v>
      </c>
      <c r="C100" s="15"/>
      <c r="D100" s="310" t="s">
        <v>307</v>
      </c>
      <c r="E100" s="310">
        <v>57130</v>
      </c>
      <c r="F100" s="311"/>
      <c r="G100" s="311"/>
      <c r="H100" s="311"/>
      <c r="I100" s="311"/>
      <c r="J100" s="311"/>
      <c r="K100" s="311"/>
      <c r="L100" s="311"/>
      <c r="M100" s="311"/>
      <c r="N100" s="311"/>
      <c r="O100" s="311"/>
      <c r="P100" s="311"/>
      <c r="Q100" s="311"/>
      <c r="R100" s="311"/>
      <c r="S100" s="311"/>
      <c r="T100" s="311"/>
      <c r="U100" s="311"/>
      <c r="V100" s="311"/>
      <c r="W100" s="311"/>
      <c r="X100" s="311"/>
      <c r="Y100" s="311"/>
      <c r="Z100" s="311"/>
      <c r="AA100" s="311"/>
      <c r="AB100" s="311"/>
      <c r="AC100" s="311">
        <v>4</v>
      </c>
      <c r="AD100" s="311"/>
      <c r="AE100" s="311"/>
      <c r="AF100" s="311"/>
      <c r="AG100" s="311"/>
      <c r="AH100" s="311"/>
      <c r="AI100" s="311"/>
      <c r="AJ100" s="311"/>
      <c r="AK100" s="311"/>
      <c r="AL100" s="311"/>
      <c r="AM100" s="311"/>
      <c r="AN100" s="311"/>
      <c r="AO100" s="311"/>
      <c r="AP100" s="311"/>
      <c r="AQ100" s="311"/>
      <c r="AR100" s="311"/>
      <c r="AS100" s="311"/>
      <c r="AT100" s="311"/>
      <c r="AU100" s="311"/>
      <c r="AV100" s="311"/>
      <c r="AW100" s="311"/>
      <c r="AX100" s="311"/>
      <c r="AY100" s="311"/>
      <c r="AZ100" s="311"/>
      <c r="BA100" s="311"/>
      <c r="BB100" s="311"/>
      <c r="BC100" s="311"/>
      <c r="BD100" s="311"/>
      <c r="BE100" s="311"/>
      <c r="BF100" s="311"/>
      <c r="BG100" s="311"/>
      <c r="BH100" s="311"/>
      <c r="BI100" s="311"/>
      <c r="BJ100" s="311"/>
      <c r="BK100" s="311"/>
      <c r="BL100" s="311"/>
      <c r="BM100" s="311"/>
      <c r="BN100" s="311"/>
      <c r="BO100" s="311"/>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19"/>
      <c r="CS100" s="15"/>
      <c r="CT100" s="86">
        <f t="shared" si="1"/>
        <v>4</v>
      </c>
    </row>
    <row r="101" spans="1:98" ht="30">
      <c r="A101" s="56" t="s">
        <v>742</v>
      </c>
      <c r="B101" s="55" t="s">
        <v>282</v>
      </c>
      <c r="C101" s="15" t="s">
        <v>283</v>
      </c>
      <c r="D101" s="310" t="s">
        <v>284</v>
      </c>
      <c r="E101" s="310" t="s">
        <v>285</v>
      </c>
      <c r="F101" s="311"/>
      <c r="G101" s="311"/>
      <c r="H101" s="311"/>
      <c r="I101" s="311"/>
      <c r="J101" s="311"/>
      <c r="K101" s="311"/>
      <c r="L101" s="311"/>
      <c r="M101" s="311">
        <v>2</v>
      </c>
      <c r="N101" s="311"/>
      <c r="O101" s="311"/>
      <c r="P101" s="311"/>
      <c r="Q101" s="311"/>
      <c r="R101" s="311"/>
      <c r="S101" s="311"/>
      <c r="T101" s="311"/>
      <c r="U101" s="311"/>
      <c r="V101" s="311"/>
      <c r="W101" s="311"/>
      <c r="X101" s="311"/>
      <c r="Y101" s="311"/>
      <c r="Z101" s="311"/>
      <c r="AA101" s="311"/>
      <c r="AB101" s="311"/>
      <c r="AC101" s="311"/>
      <c r="AD101" s="311"/>
      <c r="AE101" s="311"/>
      <c r="AF101" s="311"/>
      <c r="AG101" s="311"/>
      <c r="AH101" s="311"/>
      <c r="AI101" s="311"/>
      <c r="AJ101" s="311"/>
      <c r="AK101" s="311"/>
      <c r="AL101" s="311"/>
      <c r="AM101" s="311"/>
      <c r="AN101" s="311"/>
      <c r="AO101" s="311"/>
      <c r="AP101" s="311"/>
      <c r="AQ101" s="311"/>
      <c r="AR101" s="311"/>
      <c r="AS101" s="311"/>
      <c r="AT101" s="311"/>
      <c r="AU101" s="311"/>
      <c r="AV101" s="311"/>
      <c r="AW101" s="311"/>
      <c r="AX101" s="311"/>
      <c r="AY101" s="311"/>
      <c r="AZ101" s="311"/>
      <c r="BA101" s="311"/>
      <c r="BB101" s="311"/>
      <c r="BC101" s="311"/>
      <c r="BD101" s="311"/>
      <c r="BE101" s="311"/>
      <c r="BF101" s="311"/>
      <c r="BG101" s="311"/>
      <c r="BH101" s="311"/>
      <c r="BI101" s="311"/>
      <c r="BJ101" s="311"/>
      <c r="BK101" s="311"/>
      <c r="BL101" s="311"/>
      <c r="BM101" s="311"/>
      <c r="BN101" s="311"/>
      <c r="BO101" s="311"/>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15"/>
      <c r="CS101" s="15"/>
      <c r="CT101" s="86">
        <f t="shared" si="1"/>
        <v>2</v>
      </c>
    </row>
    <row r="102" spans="1:98" ht="30">
      <c r="A102" s="56" t="s">
        <v>742</v>
      </c>
      <c r="B102" s="55" t="s">
        <v>331</v>
      </c>
      <c r="C102" s="15" t="s">
        <v>332</v>
      </c>
      <c r="D102" s="310" t="s">
        <v>333</v>
      </c>
      <c r="E102" s="310"/>
      <c r="F102" s="311"/>
      <c r="G102" s="311"/>
      <c r="H102" s="311"/>
      <c r="I102" s="311"/>
      <c r="J102" s="311"/>
      <c r="K102" s="311"/>
      <c r="L102" s="311"/>
      <c r="M102" s="311"/>
      <c r="N102" s="311"/>
      <c r="O102" s="311"/>
      <c r="P102" s="311"/>
      <c r="Q102" s="311"/>
      <c r="R102" s="311"/>
      <c r="S102" s="311"/>
      <c r="T102" s="311"/>
      <c r="U102" s="311"/>
      <c r="V102" s="311"/>
      <c r="W102" s="311"/>
      <c r="X102" s="311"/>
      <c r="Y102" s="311"/>
      <c r="Z102" s="311"/>
      <c r="AA102" s="311"/>
      <c r="AB102" s="311"/>
      <c r="AC102" s="311"/>
      <c r="AD102" s="311"/>
      <c r="AE102" s="311"/>
      <c r="AF102" s="311"/>
      <c r="AG102" s="311"/>
      <c r="AH102" s="311"/>
      <c r="AI102" s="311"/>
      <c r="AJ102" s="311"/>
      <c r="AK102" s="311"/>
      <c r="AL102" s="311"/>
      <c r="AM102" s="311"/>
      <c r="AN102" s="311"/>
      <c r="AO102" s="311"/>
      <c r="AP102" s="311"/>
      <c r="AQ102" s="311"/>
      <c r="AR102" s="311"/>
      <c r="AS102" s="311"/>
      <c r="AT102" s="311"/>
      <c r="AU102" s="311"/>
      <c r="AV102" s="311"/>
      <c r="AW102" s="311"/>
      <c r="AX102" s="311"/>
      <c r="AY102" s="311"/>
      <c r="AZ102" s="311"/>
      <c r="BA102" s="311"/>
      <c r="BB102" s="311"/>
      <c r="BC102" s="311"/>
      <c r="BD102" s="311"/>
      <c r="BE102" s="311"/>
      <c r="BF102" s="311"/>
      <c r="BG102" s="311"/>
      <c r="BH102" s="311"/>
      <c r="BI102" s="311">
        <v>1</v>
      </c>
      <c r="BJ102" s="311"/>
      <c r="BK102" s="311"/>
      <c r="BL102" s="311"/>
      <c r="BM102" s="311"/>
      <c r="BN102" s="311"/>
      <c r="BO102" s="311"/>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15"/>
      <c r="CS102" s="15"/>
      <c r="CT102" s="86">
        <f t="shared" si="1"/>
        <v>1</v>
      </c>
    </row>
    <row r="103" spans="1:98" ht="30">
      <c r="A103" s="56" t="s">
        <v>742</v>
      </c>
      <c r="B103" s="55" t="s">
        <v>289</v>
      </c>
      <c r="C103" s="15"/>
      <c r="D103" s="310" t="s">
        <v>290</v>
      </c>
      <c r="E103" s="310" t="s">
        <v>291</v>
      </c>
      <c r="F103" s="311"/>
      <c r="G103" s="311"/>
      <c r="H103" s="311"/>
      <c r="I103" s="311"/>
      <c r="J103" s="311"/>
      <c r="K103" s="311"/>
      <c r="L103" s="311"/>
      <c r="M103" s="311">
        <v>3</v>
      </c>
      <c r="N103" s="311"/>
      <c r="O103" s="311"/>
      <c r="P103" s="311"/>
      <c r="Q103" s="311"/>
      <c r="R103" s="311"/>
      <c r="S103" s="311"/>
      <c r="T103" s="311"/>
      <c r="U103" s="311"/>
      <c r="V103" s="311"/>
      <c r="W103" s="311"/>
      <c r="X103" s="311"/>
      <c r="Y103" s="311"/>
      <c r="Z103" s="311"/>
      <c r="AA103" s="311"/>
      <c r="AB103" s="311"/>
      <c r="AC103" s="311"/>
      <c r="AD103" s="311"/>
      <c r="AE103" s="311"/>
      <c r="AF103" s="311"/>
      <c r="AG103" s="311"/>
      <c r="AH103" s="311"/>
      <c r="AI103" s="311"/>
      <c r="AJ103" s="311"/>
      <c r="AK103" s="311"/>
      <c r="AL103" s="311"/>
      <c r="AM103" s="311"/>
      <c r="AN103" s="311"/>
      <c r="AO103" s="311"/>
      <c r="AP103" s="311"/>
      <c r="AQ103" s="311"/>
      <c r="AR103" s="311"/>
      <c r="AS103" s="311"/>
      <c r="AT103" s="311"/>
      <c r="AU103" s="311"/>
      <c r="AV103" s="311"/>
      <c r="AW103" s="311"/>
      <c r="AX103" s="311"/>
      <c r="AY103" s="311"/>
      <c r="AZ103" s="311"/>
      <c r="BA103" s="311"/>
      <c r="BB103" s="311"/>
      <c r="BC103" s="311"/>
      <c r="BD103" s="311"/>
      <c r="BE103" s="311"/>
      <c r="BF103" s="311"/>
      <c r="BG103" s="311"/>
      <c r="BH103" s="311"/>
      <c r="BI103" s="311"/>
      <c r="BJ103" s="311"/>
      <c r="BK103" s="311"/>
      <c r="BL103" s="311"/>
      <c r="BM103" s="311"/>
      <c r="BN103" s="311"/>
      <c r="BO103" s="311"/>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15"/>
      <c r="CS103" s="15"/>
      <c r="CT103" s="86">
        <f t="shared" si="1"/>
        <v>3</v>
      </c>
    </row>
    <row r="104" spans="1:98" ht="30">
      <c r="A104" s="56" t="s">
        <v>728</v>
      </c>
      <c r="B104" s="55" t="s">
        <v>337</v>
      </c>
      <c r="C104" s="15" t="s">
        <v>338</v>
      </c>
      <c r="D104" s="310" t="s">
        <v>339</v>
      </c>
      <c r="E104" s="310"/>
      <c r="F104" s="311"/>
      <c r="G104" s="311"/>
      <c r="H104" s="311"/>
      <c r="I104" s="311">
        <v>25</v>
      </c>
      <c r="J104" s="311"/>
      <c r="K104" s="311"/>
      <c r="L104" s="311">
        <v>25</v>
      </c>
      <c r="M104" s="311"/>
      <c r="N104" s="311"/>
      <c r="O104" s="311"/>
      <c r="P104" s="311"/>
      <c r="Q104" s="311">
        <v>2</v>
      </c>
      <c r="R104" s="311"/>
      <c r="S104" s="311"/>
      <c r="T104" s="311"/>
      <c r="U104" s="311"/>
      <c r="V104" s="311"/>
      <c r="W104" s="311"/>
      <c r="X104" s="311"/>
      <c r="Y104" s="311">
        <v>30</v>
      </c>
      <c r="Z104" s="311"/>
      <c r="AA104" s="311">
        <v>30</v>
      </c>
      <c r="AB104" s="311">
        <v>30</v>
      </c>
      <c r="AC104" s="311"/>
      <c r="AD104" s="311"/>
      <c r="AE104" s="311">
        <v>26</v>
      </c>
      <c r="AF104" s="311">
        <v>26</v>
      </c>
      <c r="AG104" s="311">
        <v>30</v>
      </c>
      <c r="AH104" s="311">
        <v>26</v>
      </c>
      <c r="AI104" s="311">
        <v>26</v>
      </c>
      <c r="AJ104" s="311">
        <v>26</v>
      </c>
      <c r="AK104" s="311"/>
      <c r="AL104" s="311"/>
      <c r="AM104" s="311"/>
      <c r="AN104" s="311"/>
      <c r="AO104" s="311"/>
      <c r="AP104" s="311"/>
      <c r="AQ104" s="311"/>
      <c r="AR104" s="311"/>
      <c r="AS104" s="311"/>
      <c r="AT104" s="311"/>
      <c r="AU104" s="311"/>
      <c r="AV104" s="311"/>
      <c r="AW104" s="311"/>
      <c r="AX104" s="311"/>
      <c r="AY104" s="311"/>
      <c r="AZ104" s="311">
        <v>26</v>
      </c>
      <c r="BA104" s="311"/>
      <c r="BB104" s="311"/>
      <c r="BC104" s="311"/>
      <c r="BD104" s="311"/>
      <c r="BE104" s="311"/>
      <c r="BF104" s="311"/>
      <c r="BG104" s="311"/>
      <c r="BH104" s="311"/>
      <c r="BI104" s="311"/>
      <c r="BJ104" s="311"/>
      <c r="BK104" s="311"/>
      <c r="BL104" s="311"/>
      <c r="BM104" s="311"/>
      <c r="BN104" s="311"/>
      <c r="BO104" s="311"/>
      <c r="BP104" s="22"/>
      <c r="BQ104" s="22"/>
      <c r="BR104" s="22"/>
      <c r="BS104" s="22"/>
      <c r="BT104" s="314" t="s">
        <v>340</v>
      </c>
      <c r="BU104" s="314" t="s">
        <v>341</v>
      </c>
      <c r="BV104" s="314" t="s">
        <v>342</v>
      </c>
      <c r="BW104" s="314" t="s">
        <v>343</v>
      </c>
      <c r="BX104" s="314" t="s">
        <v>342</v>
      </c>
      <c r="BY104" s="311"/>
      <c r="BZ104" s="22"/>
      <c r="CA104" s="22"/>
      <c r="CB104" s="22"/>
      <c r="CC104" s="22"/>
      <c r="CD104" s="22"/>
      <c r="CE104" s="22"/>
      <c r="CF104" s="22"/>
      <c r="CG104" s="22"/>
      <c r="CH104" s="22"/>
      <c r="CI104" s="22"/>
      <c r="CJ104" s="22"/>
      <c r="CK104" s="22"/>
      <c r="CL104" s="22"/>
      <c r="CM104" s="22"/>
      <c r="CN104" s="22"/>
      <c r="CO104" s="22"/>
      <c r="CP104" s="22"/>
      <c r="CQ104" s="22"/>
      <c r="CR104" s="15"/>
      <c r="CS104" s="15"/>
      <c r="CT104" s="86">
        <f t="shared" si="1"/>
        <v>328</v>
      </c>
    </row>
    <row r="105" spans="1:98" ht="30">
      <c r="A105" s="56" t="s">
        <v>728</v>
      </c>
      <c r="B105" s="55" t="s">
        <v>344</v>
      </c>
      <c r="C105" s="15" t="s">
        <v>345</v>
      </c>
      <c r="D105" s="310" t="s">
        <v>339</v>
      </c>
      <c r="E105" s="310"/>
      <c r="F105" s="311"/>
      <c r="G105" s="311"/>
      <c r="H105" s="311"/>
      <c r="I105" s="311">
        <v>26</v>
      </c>
      <c r="J105" s="311"/>
      <c r="K105" s="311"/>
      <c r="L105" s="311"/>
      <c r="M105" s="311"/>
      <c r="N105" s="311"/>
      <c r="O105" s="311"/>
      <c r="P105" s="311"/>
      <c r="Q105" s="311"/>
      <c r="R105" s="311"/>
      <c r="S105" s="311"/>
      <c r="T105" s="311"/>
      <c r="U105" s="311"/>
      <c r="V105" s="311"/>
      <c r="W105" s="311"/>
      <c r="X105" s="311"/>
      <c r="Y105" s="311">
        <v>30</v>
      </c>
      <c r="Z105" s="311">
        <v>26</v>
      </c>
      <c r="AA105" s="311">
        <v>26</v>
      </c>
      <c r="AB105" s="311">
        <v>26</v>
      </c>
      <c r="AC105" s="311"/>
      <c r="AD105" s="311"/>
      <c r="AE105" s="311">
        <v>26</v>
      </c>
      <c r="AF105" s="311">
        <v>26</v>
      </c>
      <c r="AG105" s="311"/>
      <c r="AH105" s="311">
        <v>26</v>
      </c>
      <c r="AI105" s="311">
        <v>26</v>
      </c>
      <c r="AJ105" s="311">
        <v>26</v>
      </c>
      <c r="AK105" s="311"/>
      <c r="AL105" s="311"/>
      <c r="AM105" s="311"/>
      <c r="AN105" s="311"/>
      <c r="AO105" s="311"/>
      <c r="AP105" s="311"/>
      <c r="AQ105" s="311"/>
      <c r="AR105" s="311"/>
      <c r="AS105" s="311"/>
      <c r="AT105" s="311"/>
      <c r="AU105" s="311"/>
      <c r="AV105" s="311"/>
      <c r="AW105" s="311"/>
      <c r="AX105" s="311"/>
      <c r="AY105" s="311"/>
      <c r="AZ105" s="311"/>
      <c r="BA105" s="311"/>
      <c r="BB105" s="311"/>
      <c r="BC105" s="311"/>
      <c r="BD105" s="311"/>
      <c r="BE105" s="311"/>
      <c r="BF105" s="311"/>
      <c r="BG105" s="311"/>
      <c r="BH105" s="311"/>
      <c r="BI105" s="311"/>
      <c r="BJ105" s="311"/>
      <c r="BK105" s="311"/>
      <c r="BL105" s="311"/>
      <c r="BM105" s="311"/>
      <c r="BN105" s="311"/>
      <c r="BO105" s="311"/>
      <c r="BP105" s="22"/>
      <c r="BQ105" s="22"/>
      <c r="BR105" s="22"/>
      <c r="BS105" s="22"/>
      <c r="BT105" s="314" t="s">
        <v>340</v>
      </c>
      <c r="BU105" s="314" t="s">
        <v>346</v>
      </c>
      <c r="BV105" s="314" t="s">
        <v>340</v>
      </c>
      <c r="BW105" s="314" t="s">
        <v>343</v>
      </c>
      <c r="BX105" s="314" t="s">
        <v>340</v>
      </c>
      <c r="BY105" s="22"/>
      <c r="BZ105" s="22"/>
      <c r="CA105" s="22"/>
      <c r="CB105" s="22"/>
      <c r="CC105" s="22"/>
      <c r="CD105" s="22"/>
      <c r="CE105" s="22"/>
      <c r="CF105" s="22"/>
      <c r="CG105" s="22"/>
      <c r="CH105" s="22"/>
      <c r="CI105" s="22"/>
      <c r="CJ105" s="22"/>
      <c r="CK105" s="22"/>
      <c r="CL105" s="22"/>
      <c r="CM105" s="22"/>
      <c r="CN105" s="22"/>
      <c r="CO105" s="22"/>
      <c r="CP105" s="22"/>
      <c r="CQ105" s="22"/>
      <c r="CR105" s="15"/>
      <c r="CS105" s="15"/>
      <c r="CT105" s="86">
        <f t="shared" si="1"/>
        <v>264</v>
      </c>
    </row>
    <row r="106" spans="1:98" ht="30">
      <c r="A106" s="56" t="s">
        <v>361</v>
      </c>
      <c r="B106" s="55" t="s">
        <v>414</v>
      </c>
      <c r="C106" s="15" t="s">
        <v>415</v>
      </c>
      <c r="D106" s="310" t="s">
        <v>309</v>
      </c>
      <c r="E106" s="310"/>
      <c r="F106" s="311"/>
      <c r="G106" s="311"/>
      <c r="H106" s="311"/>
      <c r="I106" s="311"/>
      <c r="J106" s="311"/>
      <c r="K106" s="311"/>
      <c r="L106" s="311"/>
      <c r="M106" s="311"/>
      <c r="N106" s="311"/>
      <c r="O106" s="311"/>
      <c r="P106" s="311"/>
      <c r="Q106" s="311"/>
      <c r="R106" s="311">
        <v>6</v>
      </c>
      <c r="S106" s="311"/>
      <c r="T106" s="311"/>
      <c r="U106" s="311"/>
      <c r="V106" s="311"/>
      <c r="W106" s="311"/>
      <c r="X106" s="311"/>
      <c r="Y106" s="311"/>
      <c r="Z106" s="311"/>
      <c r="AA106" s="311"/>
      <c r="AB106" s="311"/>
      <c r="AC106" s="311"/>
      <c r="AD106" s="311"/>
      <c r="AE106" s="311"/>
      <c r="AF106" s="311"/>
      <c r="AG106" s="311"/>
      <c r="AH106" s="311"/>
      <c r="AI106" s="311"/>
      <c r="AJ106" s="311"/>
      <c r="AK106" s="311"/>
      <c r="AL106" s="311"/>
      <c r="AM106" s="311"/>
      <c r="AN106" s="311"/>
      <c r="AO106" s="311"/>
      <c r="AP106" s="311"/>
      <c r="AQ106" s="311"/>
      <c r="AR106" s="311"/>
      <c r="AS106" s="311"/>
      <c r="AT106" s="311"/>
      <c r="AU106" s="311"/>
      <c r="AV106" s="311"/>
      <c r="AW106" s="311"/>
      <c r="AX106" s="311"/>
      <c r="AY106" s="311"/>
      <c r="AZ106" s="311"/>
      <c r="BA106" s="311"/>
      <c r="BB106" s="311"/>
      <c r="BC106" s="311"/>
      <c r="BD106" s="311">
        <v>1</v>
      </c>
      <c r="BE106" s="311"/>
      <c r="BF106" s="311"/>
      <c r="BG106" s="311"/>
      <c r="BH106" s="311"/>
      <c r="BI106" s="311"/>
      <c r="BJ106" s="311">
        <v>1</v>
      </c>
      <c r="BK106" s="311"/>
      <c r="BL106" s="311"/>
      <c r="BM106" s="311"/>
      <c r="BN106" s="311"/>
      <c r="BO106" s="311"/>
      <c r="BP106" s="22"/>
      <c r="BQ106" s="22"/>
      <c r="BR106" s="22"/>
      <c r="BS106" s="22"/>
      <c r="BT106" s="22"/>
      <c r="BU106" s="22"/>
      <c r="BV106" s="22"/>
      <c r="BW106" s="22"/>
      <c r="BX106" s="22"/>
      <c r="BY106" s="22"/>
      <c r="BZ106" s="22"/>
      <c r="CA106" s="22">
        <v>1</v>
      </c>
      <c r="CB106" s="22"/>
      <c r="CC106" s="22"/>
      <c r="CD106" s="22"/>
      <c r="CE106" s="22"/>
      <c r="CF106" s="22"/>
      <c r="CG106" s="22"/>
      <c r="CH106" s="22"/>
      <c r="CI106" s="22"/>
      <c r="CJ106" s="22"/>
      <c r="CK106" s="22"/>
      <c r="CL106" s="22"/>
      <c r="CM106" s="22"/>
      <c r="CN106" s="22"/>
      <c r="CO106" s="22"/>
      <c r="CP106" s="22"/>
      <c r="CQ106" s="22"/>
      <c r="CR106" s="15"/>
      <c r="CS106" s="15"/>
      <c r="CT106" s="86">
        <f t="shared" si="1"/>
        <v>9</v>
      </c>
    </row>
    <row r="107" spans="1:98" ht="30">
      <c r="A107" s="56" t="s">
        <v>361</v>
      </c>
      <c r="B107" s="55" t="s">
        <v>377</v>
      </c>
      <c r="C107" s="15"/>
      <c r="D107" s="310" t="s">
        <v>378</v>
      </c>
      <c r="E107" s="310" t="s">
        <v>379</v>
      </c>
      <c r="F107" s="311"/>
      <c r="G107" s="311"/>
      <c r="H107" s="311"/>
      <c r="I107" s="311"/>
      <c r="J107" s="311"/>
      <c r="K107" s="311"/>
      <c r="L107" s="311"/>
      <c r="M107" s="311"/>
      <c r="N107" s="311"/>
      <c r="O107" s="311"/>
      <c r="P107" s="311"/>
      <c r="Q107" s="311"/>
      <c r="R107" s="311"/>
      <c r="S107" s="311"/>
      <c r="T107" s="311"/>
      <c r="U107" s="311"/>
      <c r="V107" s="311"/>
      <c r="W107" s="311"/>
      <c r="X107" s="311"/>
      <c r="Y107" s="311"/>
      <c r="Z107" s="311">
        <v>2</v>
      </c>
      <c r="AA107" s="311"/>
      <c r="AB107" s="311"/>
      <c r="AC107" s="311"/>
      <c r="AD107" s="311"/>
      <c r="AE107" s="311"/>
      <c r="AF107" s="311"/>
      <c r="AG107" s="311">
        <v>2</v>
      </c>
      <c r="AH107" s="311"/>
      <c r="AI107" s="311"/>
      <c r="AJ107" s="311"/>
      <c r="AK107" s="311"/>
      <c r="AL107" s="311"/>
      <c r="AM107" s="311"/>
      <c r="AN107" s="311"/>
      <c r="AO107" s="311"/>
      <c r="AP107" s="311"/>
      <c r="AQ107" s="311"/>
      <c r="AR107" s="311"/>
      <c r="AS107" s="311"/>
      <c r="AT107" s="311"/>
      <c r="AU107" s="311"/>
      <c r="AV107" s="311"/>
      <c r="AW107" s="311"/>
      <c r="AX107" s="311"/>
      <c r="AY107" s="311"/>
      <c r="AZ107" s="311"/>
      <c r="BA107" s="311"/>
      <c r="BB107" s="311"/>
      <c r="BC107" s="311"/>
      <c r="BD107" s="311"/>
      <c r="BE107" s="311"/>
      <c r="BF107" s="311"/>
      <c r="BG107" s="311"/>
      <c r="BH107" s="311"/>
      <c r="BI107" s="311"/>
      <c r="BJ107" s="311"/>
      <c r="BK107" s="311"/>
      <c r="BL107" s="311"/>
      <c r="BM107" s="311"/>
      <c r="BN107" s="311"/>
      <c r="BO107" s="311"/>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15"/>
      <c r="CS107" s="15"/>
      <c r="CT107" s="86">
        <f t="shared" si="1"/>
        <v>4</v>
      </c>
    </row>
    <row r="108" spans="1:98" ht="30">
      <c r="A108" s="56" t="s">
        <v>361</v>
      </c>
      <c r="B108" s="55" t="s">
        <v>411</v>
      </c>
      <c r="C108" s="15" t="s">
        <v>213</v>
      </c>
      <c r="D108" s="310" t="s">
        <v>362</v>
      </c>
      <c r="E108" s="310"/>
      <c r="F108" s="311"/>
      <c r="G108" s="311"/>
      <c r="H108" s="311"/>
      <c r="I108" s="311"/>
      <c r="J108" s="311"/>
      <c r="K108" s="311"/>
      <c r="L108" s="311"/>
      <c r="M108" s="311"/>
      <c r="N108" s="311"/>
      <c r="O108" s="311"/>
      <c r="P108" s="311"/>
      <c r="Q108" s="311"/>
      <c r="R108" s="311">
        <v>2</v>
      </c>
      <c r="S108" s="311"/>
      <c r="T108" s="311"/>
      <c r="U108" s="311"/>
      <c r="V108" s="311"/>
      <c r="W108" s="311"/>
      <c r="X108" s="311"/>
      <c r="Y108" s="311"/>
      <c r="Z108" s="311"/>
      <c r="AA108" s="311"/>
      <c r="AB108" s="311"/>
      <c r="AC108" s="311"/>
      <c r="AD108" s="311"/>
      <c r="AE108" s="311"/>
      <c r="AF108" s="311"/>
      <c r="AG108" s="311"/>
      <c r="AH108" s="311"/>
      <c r="AI108" s="311"/>
      <c r="AJ108" s="311"/>
      <c r="AK108" s="311"/>
      <c r="AL108" s="311"/>
      <c r="AM108" s="311"/>
      <c r="AN108" s="311"/>
      <c r="AO108" s="311"/>
      <c r="AP108" s="311"/>
      <c r="AQ108" s="311"/>
      <c r="AR108" s="311"/>
      <c r="AS108" s="311"/>
      <c r="AT108" s="311"/>
      <c r="AU108" s="311"/>
      <c r="AV108" s="311"/>
      <c r="AW108" s="311"/>
      <c r="AX108" s="311"/>
      <c r="AY108" s="311"/>
      <c r="AZ108" s="311"/>
      <c r="BA108" s="311"/>
      <c r="BB108" s="311"/>
      <c r="BC108" s="311"/>
      <c r="BD108" s="311"/>
      <c r="BE108" s="311"/>
      <c r="BF108" s="311"/>
      <c r="BG108" s="311"/>
      <c r="BH108" s="311"/>
      <c r="BI108" s="311"/>
      <c r="BJ108" s="311"/>
      <c r="BK108" s="311"/>
      <c r="BL108" s="311"/>
      <c r="BM108" s="311"/>
      <c r="BN108" s="311"/>
      <c r="BO108" s="311"/>
      <c r="BP108" s="22"/>
      <c r="BQ108" s="22"/>
      <c r="BR108" s="22"/>
      <c r="BS108" s="22"/>
      <c r="BT108" s="22">
        <v>2</v>
      </c>
      <c r="BU108" s="22"/>
      <c r="BV108" s="22"/>
      <c r="BW108" s="22"/>
      <c r="BX108" s="22"/>
      <c r="BY108" s="22">
        <v>2</v>
      </c>
      <c r="BZ108" s="22"/>
      <c r="CA108" s="22"/>
      <c r="CB108" s="22"/>
      <c r="CC108" s="22"/>
      <c r="CD108" s="22"/>
      <c r="CE108" s="22"/>
      <c r="CF108" s="22"/>
      <c r="CG108" s="22"/>
      <c r="CH108" s="22"/>
      <c r="CI108" s="22"/>
      <c r="CJ108" s="22"/>
      <c r="CK108" s="22"/>
      <c r="CL108" s="22"/>
      <c r="CM108" s="22"/>
      <c r="CN108" s="22"/>
      <c r="CO108" s="22"/>
      <c r="CP108" s="22"/>
      <c r="CQ108" s="22"/>
      <c r="CR108" s="15"/>
      <c r="CS108" s="15"/>
      <c r="CT108" s="86">
        <f t="shared" si="1"/>
        <v>6</v>
      </c>
    </row>
    <row r="109" spans="1:98" ht="30">
      <c r="A109" s="56" t="s">
        <v>361</v>
      </c>
      <c r="B109" s="55" t="s">
        <v>412</v>
      </c>
      <c r="C109" s="15" t="s">
        <v>740</v>
      </c>
      <c r="D109" s="310" t="s">
        <v>362</v>
      </c>
      <c r="E109" s="310"/>
      <c r="F109" s="311"/>
      <c r="G109" s="311"/>
      <c r="H109" s="311"/>
      <c r="I109" s="311"/>
      <c r="J109" s="311"/>
      <c r="K109" s="311"/>
      <c r="L109" s="311"/>
      <c r="M109" s="311"/>
      <c r="N109" s="311"/>
      <c r="O109" s="311"/>
      <c r="P109" s="311"/>
      <c r="Q109" s="311"/>
      <c r="R109" s="311"/>
      <c r="S109" s="311"/>
      <c r="T109" s="311"/>
      <c r="U109" s="311"/>
      <c r="V109" s="311"/>
      <c r="W109" s="311"/>
      <c r="X109" s="311"/>
      <c r="Y109" s="311"/>
      <c r="Z109" s="311"/>
      <c r="AA109" s="311"/>
      <c r="AB109" s="311"/>
      <c r="AC109" s="311"/>
      <c r="AD109" s="311"/>
      <c r="AE109" s="311"/>
      <c r="AF109" s="311"/>
      <c r="AG109" s="311"/>
      <c r="AH109" s="311"/>
      <c r="AI109" s="311"/>
      <c r="AJ109" s="311"/>
      <c r="AK109" s="311"/>
      <c r="AL109" s="311"/>
      <c r="AM109" s="311"/>
      <c r="AN109" s="311"/>
      <c r="AO109" s="311"/>
      <c r="AP109" s="311"/>
      <c r="AQ109" s="311"/>
      <c r="AR109" s="311"/>
      <c r="AS109" s="311"/>
      <c r="AT109" s="311"/>
      <c r="AU109" s="311"/>
      <c r="AV109" s="311"/>
      <c r="AW109" s="311"/>
      <c r="AX109" s="311"/>
      <c r="AY109" s="311"/>
      <c r="AZ109" s="311"/>
      <c r="BA109" s="311"/>
      <c r="BB109" s="311"/>
      <c r="BC109" s="311"/>
      <c r="BD109" s="311"/>
      <c r="BE109" s="311"/>
      <c r="BF109" s="311"/>
      <c r="BG109" s="311"/>
      <c r="BH109" s="311"/>
      <c r="BI109" s="311"/>
      <c r="BJ109" s="311"/>
      <c r="BK109" s="311"/>
      <c r="BL109" s="311"/>
      <c r="BM109" s="311"/>
      <c r="BN109" s="311"/>
      <c r="BO109" s="311"/>
      <c r="BP109" s="22"/>
      <c r="BQ109" s="22"/>
      <c r="BR109" s="22"/>
      <c r="BS109" s="22"/>
      <c r="BT109" s="22"/>
      <c r="BU109" s="22"/>
      <c r="BV109" s="22"/>
      <c r="BW109" s="22">
        <v>1</v>
      </c>
      <c r="BX109" s="22">
        <v>1</v>
      </c>
      <c r="BY109" s="22"/>
      <c r="BZ109" s="22"/>
      <c r="CA109" s="22"/>
      <c r="CB109" s="22"/>
      <c r="CC109" s="22"/>
      <c r="CD109" s="22"/>
      <c r="CE109" s="22"/>
      <c r="CF109" s="22"/>
      <c r="CG109" s="22"/>
      <c r="CH109" s="22"/>
      <c r="CI109" s="22"/>
      <c r="CJ109" s="22"/>
      <c r="CK109" s="22"/>
      <c r="CL109" s="22"/>
      <c r="CM109" s="22"/>
      <c r="CN109" s="22"/>
      <c r="CO109" s="22"/>
      <c r="CP109" s="22"/>
      <c r="CQ109" s="22"/>
      <c r="CR109" s="15"/>
      <c r="CS109" s="15"/>
      <c r="CT109" s="86">
        <f t="shared" si="1"/>
        <v>2</v>
      </c>
    </row>
    <row r="110" spans="1:98" ht="30">
      <c r="A110" s="56" t="s">
        <v>361</v>
      </c>
      <c r="B110" s="55" t="s">
        <v>413</v>
      </c>
      <c r="C110" s="15" t="s">
        <v>741</v>
      </c>
      <c r="D110" s="310" t="s">
        <v>362</v>
      </c>
      <c r="E110" s="310"/>
      <c r="F110" s="311"/>
      <c r="G110" s="311"/>
      <c r="H110" s="311"/>
      <c r="I110" s="311"/>
      <c r="J110" s="311"/>
      <c r="K110" s="311"/>
      <c r="L110" s="311"/>
      <c r="M110" s="311"/>
      <c r="N110" s="311"/>
      <c r="O110" s="311"/>
      <c r="P110" s="311"/>
      <c r="Q110" s="311"/>
      <c r="R110" s="311"/>
      <c r="S110" s="311"/>
      <c r="T110" s="311"/>
      <c r="U110" s="311"/>
      <c r="V110" s="311"/>
      <c r="W110" s="311"/>
      <c r="X110" s="311"/>
      <c r="Y110" s="311"/>
      <c r="Z110" s="311"/>
      <c r="AA110" s="311"/>
      <c r="AB110" s="311"/>
      <c r="AC110" s="311"/>
      <c r="AD110" s="311"/>
      <c r="AE110" s="311">
        <v>2</v>
      </c>
      <c r="AF110" s="311"/>
      <c r="AG110" s="311"/>
      <c r="AH110" s="311">
        <v>2</v>
      </c>
      <c r="AI110" s="311"/>
      <c r="AJ110" s="311">
        <v>2</v>
      </c>
      <c r="AK110" s="311"/>
      <c r="AL110" s="311"/>
      <c r="AM110" s="311"/>
      <c r="AN110" s="311"/>
      <c r="AO110" s="311"/>
      <c r="AP110" s="311"/>
      <c r="AQ110" s="311"/>
      <c r="AR110" s="311"/>
      <c r="AS110" s="311"/>
      <c r="AT110" s="311"/>
      <c r="AU110" s="311"/>
      <c r="AV110" s="311"/>
      <c r="AW110" s="311"/>
      <c r="AX110" s="311"/>
      <c r="AY110" s="311"/>
      <c r="AZ110" s="311"/>
      <c r="BA110" s="311"/>
      <c r="BB110" s="311"/>
      <c r="BC110" s="311"/>
      <c r="BD110" s="311"/>
      <c r="BE110" s="311"/>
      <c r="BF110" s="311"/>
      <c r="BG110" s="311"/>
      <c r="BH110" s="311"/>
      <c r="BI110" s="311"/>
      <c r="BJ110" s="311"/>
      <c r="BK110" s="311"/>
      <c r="BL110" s="311"/>
      <c r="BM110" s="311"/>
      <c r="BN110" s="311"/>
      <c r="BO110" s="311"/>
      <c r="BP110" s="22"/>
      <c r="BQ110" s="22"/>
      <c r="BR110" s="22"/>
      <c r="BS110" s="22"/>
      <c r="BT110" s="22"/>
      <c r="BU110" s="22"/>
      <c r="BV110" s="22"/>
      <c r="BW110" s="22">
        <v>1</v>
      </c>
      <c r="BX110" s="22"/>
      <c r="BY110" s="22"/>
      <c r="BZ110" s="22"/>
      <c r="CA110" s="22"/>
      <c r="CB110" s="22"/>
      <c r="CC110" s="22"/>
      <c r="CD110" s="22"/>
      <c r="CE110" s="22"/>
      <c r="CF110" s="22"/>
      <c r="CG110" s="22"/>
      <c r="CH110" s="22"/>
      <c r="CI110" s="22"/>
      <c r="CJ110" s="22"/>
      <c r="CK110" s="22"/>
      <c r="CL110" s="22"/>
      <c r="CM110" s="22"/>
      <c r="CN110" s="22"/>
      <c r="CO110" s="22"/>
      <c r="CP110" s="22"/>
      <c r="CQ110" s="22"/>
      <c r="CR110" s="15"/>
      <c r="CS110" s="15"/>
      <c r="CT110" s="86">
        <f t="shared" si="1"/>
        <v>7</v>
      </c>
    </row>
    <row r="111" spans="1:98" ht="30">
      <c r="A111" s="56" t="s">
        <v>361</v>
      </c>
      <c r="B111" s="55" t="s">
        <v>372</v>
      </c>
      <c r="C111" s="15"/>
      <c r="D111" s="310" t="s">
        <v>362</v>
      </c>
      <c r="E111" s="310" t="s">
        <v>373</v>
      </c>
      <c r="F111" s="311"/>
      <c r="G111" s="311"/>
      <c r="H111" s="311"/>
      <c r="I111" s="311">
        <v>1</v>
      </c>
      <c r="J111" s="311"/>
      <c r="K111" s="311"/>
      <c r="L111" s="311"/>
      <c r="M111" s="311"/>
      <c r="N111" s="311"/>
      <c r="O111" s="311"/>
      <c r="P111" s="311"/>
      <c r="Q111" s="311"/>
      <c r="R111" s="311"/>
      <c r="S111" s="311"/>
      <c r="T111" s="311"/>
      <c r="U111" s="311"/>
      <c r="V111" s="311"/>
      <c r="W111" s="311"/>
      <c r="X111" s="311"/>
      <c r="Y111" s="311"/>
      <c r="Z111" s="311"/>
      <c r="AA111" s="311"/>
      <c r="AB111" s="311"/>
      <c r="AC111" s="311"/>
      <c r="AD111" s="311"/>
      <c r="AE111" s="311"/>
      <c r="AF111" s="311">
        <v>2</v>
      </c>
      <c r="AG111" s="311"/>
      <c r="AH111" s="311"/>
      <c r="AI111" s="311"/>
      <c r="AJ111" s="311"/>
      <c r="AK111" s="311"/>
      <c r="AL111" s="311"/>
      <c r="AM111" s="311"/>
      <c r="AN111" s="311"/>
      <c r="AO111" s="311"/>
      <c r="AP111" s="311"/>
      <c r="AQ111" s="311">
        <v>2</v>
      </c>
      <c r="AR111" s="311"/>
      <c r="AS111" s="311"/>
      <c r="AT111" s="311"/>
      <c r="AU111" s="311"/>
      <c r="AV111" s="311"/>
      <c r="AW111" s="311"/>
      <c r="AX111" s="311"/>
      <c r="AY111" s="311"/>
      <c r="AZ111" s="311"/>
      <c r="BA111" s="311"/>
      <c r="BB111" s="311"/>
      <c r="BC111" s="311"/>
      <c r="BD111" s="311"/>
      <c r="BE111" s="311"/>
      <c r="BF111" s="311"/>
      <c r="BG111" s="311"/>
      <c r="BH111" s="311"/>
      <c r="BI111" s="311"/>
      <c r="BJ111" s="311"/>
      <c r="BK111" s="311"/>
      <c r="BL111" s="311"/>
      <c r="BM111" s="311"/>
      <c r="BN111" s="311"/>
      <c r="BO111" s="311"/>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15"/>
      <c r="CS111" s="15"/>
      <c r="CT111" s="86">
        <f t="shared" si="1"/>
        <v>5</v>
      </c>
    </row>
    <row r="112" spans="1:98" ht="30">
      <c r="A112" s="56" t="s">
        <v>361</v>
      </c>
      <c r="B112" s="55" t="s">
        <v>382</v>
      </c>
      <c r="C112" s="15"/>
      <c r="D112" s="310" t="s">
        <v>362</v>
      </c>
      <c r="E112" s="310" t="s">
        <v>383</v>
      </c>
      <c r="F112" s="311"/>
      <c r="G112" s="311"/>
      <c r="H112" s="311"/>
      <c r="I112" s="311"/>
      <c r="J112" s="311"/>
      <c r="K112" s="311"/>
      <c r="L112" s="311"/>
      <c r="M112" s="311"/>
      <c r="N112" s="311"/>
      <c r="O112" s="311"/>
      <c r="P112" s="311"/>
      <c r="Q112" s="311"/>
      <c r="R112" s="311">
        <v>1</v>
      </c>
      <c r="S112" s="311"/>
      <c r="T112" s="311"/>
      <c r="U112" s="311"/>
      <c r="V112" s="311"/>
      <c r="W112" s="311"/>
      <c r="X112" s="311"/>
      <c r="Y112" s="311"/>
      <c r="Z112" s="311"/>
      <c r="AA112" s="311">
        <v>1</v>
      </c>
      <c r="AB112" s="311"/>
      <c r="AC112" s="311"/>
      <c r="AD112" s="311"/>
      <c r="AE112" s="311"/>
      <c r="AF112" s="311"/>
      <c r="AG112" s="311"/>
      <c r="AH112" s="311"/>
      <c r="AI112" s="311">
        <v>2</v>
      </c>
      <c r="AJ112" s="311"/>
      <c r="AK112" s="311"/>
      <c r="AL112" s="311"/>
      <c r="AM112" s="311"/>
      <c r="AN112" s="311"/>
      <c r="AO112" s="311"/>
      <c r="AP112" s="311"/>
      <c r="AQ112" s="311"/>
      <c r="AR112" s="311"/>
      <c r="AS112" s="311"/>
      <c r="AT112" s="311"/>
      <c r="AU112" s="311"/>
      <c r="AV112" s="311"/>
      <c r="AW112" s="311"/>
      <c r="AX112" s="311"/>
      <c r="AY112" s="311"/>
      <c r="AZ112" s="311"/>
      <c r="BA112" s="311"/>
      <c r="BB112" s="311"/>
      <c r="BC112" s="311"/>
      <c r="BD112" s="311">
        <v>1</v>
      </c>
      <c r="BE112" s="311"/>
      <c r="BF112" s="311"/>
      <c r="BG112" s="311"/>
      <c r="BH112" s="311"/>
      <c r="BI112" s="311"/>
      <c r="BJ112" s="311"/>
      <c r="BK112" s="311"/>
      <c r="BL112" s="311"/>
      <c r="BM112" s="311"/>
      <c r="BN112" s="311"/>
      <c r="BO112" s="311"/>
      <c r="BP112" s="22"/>
      <c r="BQ112" s="22"/>
      <c r="BR112" s="22"/>
      <c r="BS112" s="22"/>
      <c r="BT112" s="22"/>
      <c r="BU112" s="22"/>
      <c r="BV112" s="22">
        <v>2</v>
      </c>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15"/>
      <c r="CS112" s="15"/>
      <c r="CT112" s="86">
        <f t="shared" si="1"/>
        <v>7</v>
      </c>
    </row>
    <row r="113" spans="1:98" ht="30">
      <c r="A113" s="56" t="s">
        <v>361</v>
      </c>
      <c r="B113" s="55" t="s">
        <v>380</v>
      </c>
      <c r="C113" s="15"/>
      <c r="D113" s="310" t="s">
        <v>362</v>
      </c>
      <c r="E113" s="310" t="s">
        <v>381</v>
      </c>
      <c r="F113" s="311"/>
      <c r="G113" s="311"/>
      <c r="H113" s="311">
        <v>1</v>
      </c>
      <c r="I113" s="311"/>
      <c r="J113" s="311"/>
      <c r="K113" s="311"/>
      <c r="L113" s="311"/>
      <c r="M113" s="311"/>
      <c r="N113" s="311"/>
      <c r="O113" s="311"/>
      <c r="P113" s="311"/>
      <c r="Q113" s="311"/>
      <c r="R113" s="311"/>
      <c r="S113" s="311"/>
      <c r="T113" s="311"/>
      <c r="U113" s="311"/>
      <c r="V113" s="311"/>
      <c r="W113" s="311"/>
      <c r="X113" s="311"/>
      <c r="Y113" s="311">
        <v>1</v>
      </c>
      <c r="Z113" s="311"/>
      <c r="AA113" s="311">
        <v>1</v>
      </c>
      <c r="AB113" s="311">
        <v>2</v>
      </c>
      <c r="AC113" s="311">
        <v>2</v>
      </c>
      <c r="AD113" s="311">
        <v>1</v>
      </c>
      <c r="AE113" s="311"/>
      <c r="AF113" s="311"/>
      <c r="AG113" s="311"/>
      <c r="AH113" s="311"/>
      <c r="AI113" s="311"/>
      <c r="AJ113" s="311"/>
      <c r="AK113" s="311"/>
      <c r="AL113" s="311"/>
      <c r="AM113" s="311"/>
      <c r="AN113" s="311"/>
      <c r="AO113" s="311"/>
      <c r="AP113" s="311"/>
      <c r="AQ113" s="311"/>
      <c r="AR113" s="311"/>
      <c r="AS113" s="311"/>
      <c r="AT113" s="311"/>
      <c r="AU113" s="311"/>
      <c r="AV113" s="311"/>
      <c r="AW113" s="311"/>
      <c r="AX113" s="311"/>
      <c r="AY113" s="311"/>
      <c r="AZ113" s="311"/>
      <c r="BA113" s="311"/>
      <c r="BB113" s="311"/>
      <c r="BC113" s="311"/>
      <c r="BD113" s="311"/>
      <c r="BE113" s="311"/>
      <c r="BF113" s="311"/>
      <c r="BG113" s="311"/>
      <c r="BH113" s="311">
        <v>1</v>
      </c>
      <c r="BI113" s="311"/>
      <c r="BJ113" s="311"/>
      <c r="BK113" s="311"/>
      <c r="BL113" s="311"/>
      <c r="BM113" s="311"/>
      <c r="BN113" s="311"/>
      <c r="BO113" s="311"/>
      <c r="BP113" s="22"/>
      <c r="BQ113" s="22"/>
      <c r="BR113" s="22"/>
      <c r="BS113" s="22"/>
      <c r="BT113" s="22"/>
      <c r="BU113" s="22"/>
      <c r="BV113" s="22"/>
      <c r="BW113" s="22"/>
      <c r="BX113" s="22">
        <v>1</v>
      </c>
      <c r="BY113" s="22"/>
      <c r="BZ113" s="22"/>
      <c r="CA113" s="22"/>
      <c r="CB113" s="22"/>
      <c r="CC113" s="22"/>
      <c r="CD113" s="22"/>
      <c r="CE113" s="22"/>
      <c r="CF113" s="22"/>
      <c r="CG113" s="22"/>
      <c r="CH113" s="22"/>
      <c r="CI113" s="22"/>
      <c r="CJ113" s="22"/>
      <c r="CK113" s="22"/>
      <c r="CL113" s="22"/>
      <c r="CM113" s="22"/>
      <c r="CN113" s="22"/>
      <c r="CO113" s="22"/>
      <c r="CP113" s="22"/>
      <c r="CQ113" s="22"/>
      <c r="CR113" s="15"/>
      <c r="CS113" s="15"/>
      <c r="CT113" s="86">
        <f t="shared" si="1"/>
        <v>10</v>
      </c>
    </row>
    <row r="114" spans="1:98" ht="30">
      <c r="A114" s="56" t="s">
        <v>361</v>
      </c>
      <c r="B114" s="55" t="s">
        <v>364</v>
      </c>
      <c r="C114" s="15" t="s">
        <v>236</v>
      </c>
      <c r="D114" s="310" t="s">
        <v>362</v>
      </c>
      <c r="E114" s="310" t="s">
        <v>365</v>
      </c>
      <c r="F114" s="311"/>
      <c r="G114" s="311"/>
      <c r="H114" s="311">
        <v>1</v>
      </c>
      <c r="I114" s="311"/>
      <c r="J114" s="311"/>
      <c r="K114" s="311"/>
      <c r="L114" s="311"/>
      <c r="M114" s="311"/>
      <c r="N114" s="311"/>
      <c r="O114" s="311"/>
      <c r="P114" s="311"/>
      <c r="Q114" s="311"/>
      <c r="R114" s="311"/>
      <c r="S114" s="311"/>
      <c r="T114" s="311"/>
      <c r="U114" s="311"/>
      <c r="V114" s="311"/>
      <c r="W114" s="311"/>
      <c r="X114" s="311"/>
      <c r="Y114" s="311"/>
      <c r="Z114" s="311"/>
      <c r="AA114" s="311"/>
      <c r="AB114" s="311"/>
      <c r="AC114" s="311"/>
      <c r="AD114" s="311"/>
      <c r="AE114" s="311"/>
      <c r="AF114" s="311"/>
      <c r="AG114" s="311"/>
      <c r="AH114" s="311"/>
      <c r="AI114" s="311"/>
      <c r="AJ114" s="311"/>
      <c r="AK114" s="311"/>
      <c r="AL114" s="311"/>
      <c r="AM114" s="311"/>
      <c r="AN114" s="311"/>
      <c r="AO114" s="311"/>
      <c r="AP114" s="311"/>
      <c r="AQ114" s="311"/>
      <c r="AR114" s="311"/>
      <c r="AS114" s="311"/>
      <c r="AT114" s="311"/>
      <c r="AU114" s="311"/>
      <c r="AV114" s="311"/>
      <c r="AW114" s="311"/>
      <c r="AX114" s="311"/>
      <c r="AY114" s="311"/>
      <c r="AZ114" s="311"/>
      <c r="BA114" s="311"/>
      <c r="BB114" s="311">
        <v>2</v>
      </c>
      <c r="BC114" s="311"/>
      <c r="BD114" s="311"/>
      <c r="BE114" s="311"/>
      <c r="BF114" s="311"/>
      <c r="BG114" s="311"/>
      <c r="BH114" s="311"/>
      <c r="BI114" s="311"/>
      <c r="BJ114" s="311"/>
      <c r="BK114" s="311"/>
      <c r="BL114" s="311"/>
      <c r="BM114" s="311"/>
      <c r="BN114" s="311"/>
      <c r="BO114" s="311"/>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15"/>
      <c r="CS114" s="15"/>
      <c r="CT114" s="86">
        <f t="shared" si="1"/>
        <v>3</v>
      </c>
    </row>
    <row r="115" spans="1:98" ht="30">
      <c r="A115" s="56" t="s">
        <v>361</v>
      </c>
      <c r="B115" s="55" t="s">
        <v>743</v>
      </c>
      <c r="C115" s="15" t="s">
        <v>736</v>
      </c>
      <c r="D115" s="310" t="s">
        <v>362</v>
      </c>
      <c r="E115" s="310" t="s">
        <v>363</v>
      </c>
      <c r="F115" s="311"/>
      <c r="G115" s="311"/>
      <c r="H115" s="311">
        <v>3</v>
      </c>
      <c r="I115" s="311"/>
      <c r="J115" s="15"/>
      <c r="K115" s="311"/>
      <c r="L115" s="311"/>
      <c r="M115" s="311"/>
      <c r="N115" s="311"/>
      <c r="O115" s="311"/>
      <c r="P115" s="311"/>
      <c r="Q115" s="311"/>
      <c r="R115" s="311"/>
      <c r="S115" s="311"/>
      <c r="T115" s="311"/>
      <c r="U115" s="311"/>
      <c r="V115" s="311"/>
      <c r="W115" s="311"/>
      <c r="X115" s="311"/>
      <c r="Y115" s="311"/>
      <c r="Z115" s="311"/>
      <c r="AA115" s="311"/>
      <c r="AB115" s="311"/>
      <c r="AC115" s="311"/>
      <c r="AD115" s="311"/>
      <c r="AE115" s="311"/>
      <c r="AF115" s="311"/>
      <c r="AG115" s="311"/>
      <c r="AH115" s="311"/>
      <c r="AI115" s="311"/>
      <c r="AJ115" s="311"/>
      <c r="AK115" s="311"/>
      <c r="AL115" s="311"/>
      <c r="AM115" s="311"/>
      <c r="AN115" s="311"/>
      <c r="AO115" s="311"/>
      <c r="AP115" s="311"/>
      <c r="AQ115" s="311"/>
      <c r="AR115" s="311"/>
      <c r="AS115" s="311"/>
      <c r="AT115" s="311"/>
      <c r="AU115" s="311"/>
      <c r="AV115" s="311"/>
      <c r="AW115" s="311"/>
      <c r="AX115" s="311"/>
      <c r="AY115" s="311"/>
      <c r="AZ115" s="311"/>
      <c r="BA115" s="311"/>
      <c r="BB115" s="311"/>
      <c r="BC115" s="311"/>
      <c r="BD115" s="311"/>
      <c r="BE115" s="311"/>
      <c r="BF115" s="311"/>
      <c r="BG115" s="311"/>
      <c r="BH115" s="311"/>
      <c r="BI115" s="311"/>
      <c r="BJ115" s="311"/>
      <c r="BK115" s="311"/>
      <c r="BL115" s="311"/>
      <c r="BM115" s="311"/>
      <c r="BN115" s="311"/>
      <c r="BO115" s="311"/>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15"/>
      <c r="CS115" s="15"/>
      <c r="CT115" s="86">
        <f t="shared" si="1"/>
        <v>3</v>
      </c>
    </row>
    <row r="116" spans="1:98" ht="30">
      <c r="A116" s="56" t="s">
        <v>361</v>
      </c>
      <c r="B116" s="55" t="s">
        <v>371</v>
      </c>
      <c r="C116" s="15"/>
      <c r="D116" s="310" t="s">
        <v>362</v>
      </c>
      <c r="E116" s="310"/>
      <c r="F116" s="311"/>
      <c r="G116" s="311"/>
      <c r="H116" s="311"/>
      <c r="I116" s="311">
        <v>1</v>
      </c>
      <c r="J116" s="311"/>
      <c r="K116" s="311"/>
      <c r="L116" s="311"/>
      <c r="M116" s="311"/>
      <c r="N116" s="311"/>
      <c r="O116" s="311"/>
      <c r="P116" s="311"/>
      <c r="Q116" s="311"/>
      <c r="R116" s="311"/>
      <c r="S116" s="311"/>
      <c r="T116" s="311"/>
      <c r="U116" s="311"/>
      <c r="V116" s="311"/>
      <c r="W116" s="311"/>
      <c r="X116" s="311"/>
      <c r="Y116" s="311"/>
      <c r="Z116" s="311">
        <v>1</v>
      </c>
      <c r="AA116" s="311"/>
      <c r="AB116" s="311"/>
      <c r="AC116" s="311"/>
      <c r="AD116" s="311"/>
      <c r="AE116" s="311"/>
      <c r="AF116" s="311"/>
      <c r="AG116" s="311"/>
      <c r="AH116" s="311"/>
      <c r="AI116" s="311"/>
      <c r="AJ116" s="311"/>
      <c r="AK116" s="311"/>
      <c r="AL116" s="311"/>
      <c r="AM116" s="311"/>
      <c r="AN116" s="311"/>
      <c r="AO116" s="311"/>
      <c r="AP116" s="311"/>
      <c r="AQ116" s="311"/>
      <c r="AR116" s="311"/>
      <c r="AS116" s="311"/>
      <c r="AT116" s="311"/>
      <c r="AU116" s="311"/>
      <c r="AV116" s="311"/>
      <c r="AW116" s="311"/>
      <c r="AX116" s="311"/>
      <c r="AY116" s="311"/>
      <c r="AZ116" s="311"/>
      <c r="BA116" s="311"/>
      <c r="BB116" s="311"/>
      <c r="BC116" s="311"/>
      <c r="BD116" s="311"/>
      <c r="BE116" s="311"/>
      <c r="BF116" s="311"/>
      <c r="BG116" s="311"/>
      <c r="BH116" s="311"/>
      <c r="BI116" s="311"/>
      <c r="BJ116" s="311"/>
      <c r="BK116" s="311"/>
      <c r="BL116" s="311"/>
      <c r="BM116" s="311"/>
      <c r="BN116" s="311"/>
      <c r="BO116" s="311"/>
      <c r="BP116" s="22"/>
      <c r="BQ116" s="22"/>
      <c r="BR116" s="22"/>
      <c r="BS116" s="22"/>
      <c r="BT116" s="22"/>
      <c r="BU116" s="22"/>
      <c r="BV116" s="22"/>
      <c r="BW116" s="22"/>
      <c r="BX116" s="22"/>
      <c r="BY116" s="22"/>
      <c r="BZ116" s="22">
        <v>1</v>
      </c>
      <c r="CA116" s="22"/>
      <c r="CB116" s="22"/>
      <c r="CC116" s="22"/>
      <c r="CD116" s="22"/>
      <c r="CE116" s="22"/>
      <c r="CF116" s="22"/>
      <c r="CG116" s="22"/>
      <c r="CH116" s="22"/>
      <c r="CI116" s="22"/>
      <c r="CJ116" s="22"/>
      <c r="CK116" s="22"/>
      <c r="CL116" s="22"/>
      <c r="CM116" s="22"/>
      <c r="CN116" s="22"/>
      <c r="CO116" s="22"/>
      <c r="CP116" s="22"/>
      <c r="CQ116" s="22"/>
      <c r="CR116" s="15"/>
      <c r="CS116" s="15"/>
      <c r="CT116" s="86">
        <f t="shared" si="1"/>
        <v>3</v>
      </c>
    </row>
    <row r="117" spans="1:98" ht="30">
      <c r="A117" s="56" t="s">
        <v>361</v>
      </c>
      <c r="B117" s="56" t="s">
        <v>374</v>
      </c>
      <c r="C117" s="15"/>
      <c r="D117" s="310" t="s">
        <v>375</v>
      </c>
      <c r="E117" s="310" t="s">
        <v>376</v>
      </c>
      <c r="F117" s="311"/>
      <c r="G117" s="311"/>
      <c r="H117" s="311"/>
      <c r="I117" s="311"/>
      <c r="J117" s="311"/>
      <c r="K117" s="311"/>
      <c r="L117" s="311">
        <v>2</v>
      </c>
      <c r="M117" s="311"/>
      <c r="N117" s="311"/>
      <c r="O117" s="311"/>
      <c r="P117" s="311"/>
      <c r="Q117" s="311"/>
      <c r="R117" s="311"/>
      <c r="S117" s="311"/>
      <c r="T117" s="311"/>
      <c r="U117" s="311"/>
      <c r="V117" s="311"/>
      <c r="W117" s="311"/>
      <c r="X117" s="311"/>
      <c r="Y117" s="311"/>
      <c r="Z117" s="311"/>
      <c r="AA117" s="311">
        <v>1</v>
      </c>
      <c r="AB117" s="311"/>
      <c r="AC117" s="311"/>
      <c r="AD117" s="311"/>
      <c r="AE117" s="311"/>
      <c r="AF117" s="311"/>
      <c r="AG117" s="311"/>
      <c r="AH117" s="311"/>
      <c r="AI117" s="311"/>
      <c r="AJ117" s="311"/>
      <c r="AK117" s="311"/>
      <c r="AL117" s="311"/>
      <c r="AM117" s="311"/>
      <c r="AN117" s="311"/>
      <c r="AO117" s="311"/>
      <c r="AP117" s="311"/>
      <c r="AQ117" s="311"/>
      <c r="AR117" s="311"/>
      <c r="AS117" s="311"/>
      <c r="AT117" s="311"/>
      <c r="AU117" s="311"/>
      <c r="AV117" s="311"/>
      <c r="AW117" s="311"/>
      <c r="AX117" s="311"/>
      <c r="AY117" s="311"/>
      <c r="AZ117" s="311"/>
      <c r="BA117" s="311"/>
      <c r="BB117" s="311"/>
      <c r="BC117" s="311"/>
      <c r="BD117" s="311"/>
      <c r="BE117" s="311"/>
      <c r="BF117" s="311"/>
      <c r="BG117" s="311"/>
      <c r="BH117" s="311"/>
      <c r="BI117" s="311"/>
      <c r="BJ117" s="311"/>
      <c r="BK117" s="311"/>
      <c r="BL117" s="311"/>
      <c r="BM117" s="311"/>
      <c r="BN117" s="311"/>
      <c r="BO117" s="311"/>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15"/>
      <c r="CS117" s="15"/>
      <c r="CT117" s="86">
        <f t="shared" si="1"/>
        <v>3</v>
      </c>
    </row>
    <row r="118" spans="1:98" ht="30">
      <c r="A118" s="56" t="s">
        <v>361</v>
      </c>
      <c r="B118" s="55" t="s">
        <v>366</v>
      </c>
      <c r="C118" s="15"/>
      <c r="D118" s="310" t="s">
        <v>367</v>
      </c>
      <c r="E118" s="310" t="s">
        <v>368</v>
      </c>
      <c r="F118" s="311"/>
      <c r="G118" s="311"/>
      <c r="H118" s="311">
        <v>1</v>
      </c>
      <c r="I118" s="311">
        <v>1</v>
      </c>
      <c r="J118" s="311"/>
      <c r="K118" s="311"/>
      <c r="L118" s="311"/>
      <c r="M118" s="311"/>
      <c r="N118" s="311"/>
      <c r="O118" s="311"/>
      <c r="P118" s="311"/>
      <c r="Q118" s="311"/>
      <c r="R118" s="311"/>
      <c r="S118" s="311"/>
      <c r="T118" s="311"/>
      <c r="U118" s="311"/>
      <c r="V118" s="311"/>
      <c r="W118" s="311"/>
      <c r="X118" s="311"/>
      <c r="Y118" s="311"/>
      <c r="Z118" s="311">
        <v>3</v>
      </c>
      <c r="AA118" s="311"/>
      <c r="AB118" s="311">
        <v>2</v>
      </c>
      <c r="AC118" s="311"/>
      <c r="AD118" s="311"/>
      <c r="AE118" s="311"/>
      <c r="AF118" s="311"/>
      <c r="AG118" s="311"/>
      <c r="AH118" s="311">
        <v>2</v>
      </c>
      <c r="AI118" s="311"/>
      <c r="AJ118" s="311"/>
      <c r="AK118" s="311"/>
      <c r="AL118" s="311"/>
      <c r="AM118" s="311"/>
      <c r="AN118" s="311"/>
      <c r="AO118" s="311"/>
      <c r="AP118" s="311"/>
      <c r="AQ118" s="311"/>
      <c r="AR118" s="311"/>
      <c r="AS118" s="311"/>
      <c r="AT118" s="311"/>
      <c r="AU118" s="311"/>
      <c r="AV118" s="311"/>
      <c r="AW118" s="311"/>
      <c r="AX118" s="311"/>
      <c r="AY118" s="311"/>
      <c r="AZ118" s="311"/>
      <c r="BA118" s="311"/>
      <c r="BB118" s="311"/>
      <c r="BC118" s="311"/>
      <c r="BD118" s="311"/>
      <c r="BE118" s="311"/>
      <c r="BF118" s="311"/>
      <c r="BG118" s="311"/>
      <c r="BH118" s="311"/>
      <c r="BI118" s="311"/>
      <c r="BJ118" s="311"/>
      <c r="BK118" s="311"/>
      <c r="BL118" s="311"/>
      <c r="BM118" s="311"/>
      <c r="BN118" s="311"/>
      <c r="BO118" s="311"/>
      <c r="BP118" s="22"/>
      <c r="BQ118" s="22"/>
      <c r="BR118" s="22"/>
      <c r="BS118" s="22"/>
      <c r="BT118" s="311"/>
      <c r="BU118" s="311"/>
      <c r="BV118" s="311"/>
      <c r="BW118" s="311"/>
      <c r="BX118" s="311"/>
      <c r="BY118" s="311"/>
      <c r="BZ118" s="22"/>
      <c r="CA118" s="22"/>
      <c r="CB118" s="22"/>
      <c r="CC118" s="22"/>
      <c r="CD118" s="22"/>
      <c r="CE118" s="22"/>
      <c r="CF118" s="22"/>
      <c r="CG118" s="22"/>
      <c r="CH118" s="22"/>
      <c r="CI118" s="22"/>
      <c r="CJ118" s="22"/>
      <c r="CK118" s="22"/>
      <c r="CL118" s="22"/>
      <c r="CM118" s="22"/>
      <c r="CN118" s="22"/>
      <c r="CO118" s="22"/>
      <c r="CP118" s="22"/>
      <c r="CQ118" s="22"/>
      <c r="CR118" s="15"/>
      <c r="CS118" s="15"/>
      <c r="CT118" s="86">
        <f t="shared" si="1"/>
        <v>9</v>
      </c>
    </row>
    <row r="119" spans="1:98" ht="30">
      <c r="A119" s="56" t="s">
        <v>361</v>
      </c>
      <c r="B119" s="55" t="s">
        <v>397</v>
      </c>
      <c r="C119" s="15"/>
      <c r="D119" s="310" t="s">
        <v>398</v>
      </c>
      <c r="E119" s="310"/>
      <c r="F119" s="311"/>
      <c r="G119" s="311"/>
      <c r="H119" s="311"/>
      <c r="I119" s="311"/>
      <c r="J119" s="311"/>
      <c r="K119" s="311"/>
      <c r="L119" s="311"/>
      <c r="M119" s="311"/>
      <c r="N119" s="311"/>
      <c r="O119" s="311"/>
      <c r="P119" s="311"/>
      <c r="Q119" s="311"/>
      <c r="R119" s="311"/>
      <c r="S119" s="311"/>
      <c r="T119" s="311"/>
      <c r="U119" s="311"/>
      <c r="V119" s="311"/>
      <c r="W119" s="311"/>
      <c r="X119" s="311"/>
      <c r="Y119" s="311"/>
      <c r="Z119" s="311">
        <v>1</v>
      </c>
      <c r="AA119" s="311"/>
      <c r="AB119" s="311"/>
      <c r="AC119" s="311"/>
      <c r="AD119" s="311"/>
      <c r="AE119" s="311"/>
      <c r="AF119" s="311"/>
      <c r="AG119" s="311">
        <v>1</v>
      </c>
      <c r="AH119" s="311"/>
      <c r="AI119" s="311"/>
      <c r="AJ119" s="311"/>
      <c r="AK119" s="311"/>
      <c r="AL119" s="311"/>
      <c r="AM119" s="311"/>
      <c r="AN119" s="311"/>
      <c r="AO119" s="311"/>
      <c r="AP119" s="311"/>
      <c r="AQ119" s="311"/>
      <c r="AR119" s="311"/>
      <c r="AS119" s="311"/>
      <c r="AT119" s="311"/>
      <c r="AU119" s="311"/>
      <c r="AV119" s="311"/>
      <c r="AW119" s="311"/>
      <c r="AX119" s="311"/>
      <c r="AY119" s="311"/>
      <c r="AZ119" s="311"/>
      <c r="BA119" s="311"/>
      <c r="BB119" s="311"/>
      <c r="BC119" s="311"/>
      <c r="BD119" s="311">
        <v>1</v>
      </c>
      <c r="BE119" s="311">
        <v>1</v>
      </c>
      <c r="BF119" s="311"/>
      <c r="BG119" s="311"/>
      <c r="BH119" s="311">
        <v>1</v>
      </c>
      <c r="BI119" s="312"/>
      <c r="BJ119" s="312"/>
      <c r="BK119" s="312"/>
      <c r="BL119" s="311"/>
      <c r="BM119" s="311"/>
      <c r="BN119" s="311"/>
      <c r="BO119" s="311"/>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15"/>
      <c r="CS119" s="15"/>
      <c r="CT119" s="86">
        <f t="shared" si="1"/>
        <v>5</v>
      </c>
    </row>
    <row r="120" spans="1:98" ht="30">
      <c r="A120" s="56" t="s">
        <v>361</v>
      </c>
      <c r="B120" s="55" t="s">
        <v>407</v>
      </c>
      <c r="C120" s="15"/>
      <c r="D120" s="310" t="s">
        <v>398</v>
      </c>
      <c r="E120" s="310"/>
      <c r="F120" s="311"/>
      <c r="G120" s="311"/>
      <c r="H120" s="311"/>
      <c r="I120" s="311"/>
      <c r="J120" s="311"/>
      <c r="K120" s="311"/>
      <c r="L120" s="311"/>
      <c r="M120" s="311"/>
      <c r="N120" s="311"/>
      <c r="O120" s="311"/>
      <c r="P120" s="311"/>
      <c r="Q120" s="311"/>
      <c r="R120" s="311">
        <v>2</v>
      </c>
      <c r="S120" s="311"/>
      <c r="T120" s="311"/>
      <c r="U120" s="311"/>
      <c r="V120" s="311"/>
      <c r="W120" s="311"/>
      <c r="X120" s="311"/>
      <c r="Y120" s="311"/>
      <c r="Z120" s="311"/>
      <c r="AA120" s="311"/>
      <c r="AB120" s="311"/>
      <c r="AC120" s="311"/>
      <c r="AD120" s="311"/>
      <c r="AE120" s="311"/>
      <c r="AF120" s="311"/>
      <c r="AG120" s="311"/>
      <c r="AH120" s="311"/>
      <c r="AI120" s="311"/>
      <c r="AJ120" s="311"/>
      <c r="AK120" s="311"/>
      <c r="AL120" s="311"/>
      <c r="AM120" s="311"/>
      <c r="AN120" s="311"/>
      <c r="AO120" s="311"/>
      <c r="AP120" s="311"/>
      <c r="AQ120" s="311"/>
      <c r="AR120" s="311"/>
      <c r="AS120" s="311"/>
      <c r="AT120" s="311"/>
      <c r="AU120" s="311"/>
      <c r="AV120" s="311"/>
      <c r="AW120" s="311"/>
      <c r="AX120" s="311"/>
      <c r="AY120" s="311"/>
      <c r="AZ120" s="311"/>
      <c r="BA120" s="311"/>
      <c r="BB120" s="311"/>
      <c r="BC120" s="311"/>
      <c r="BD120" s="311">
        <v>1</v>
      </c>
      <c r="BE120" s="311"/>
      <c r="BF120" s="311"/>
      <c r="BG120" s="311">
        <v>1</v>
      </c>
      <c r="BH120" s="311"/>
      <c r="BI120" s="312"/>
      <c r="BJ120" s="312"/>
      <c r="BK120" s="311"/>
      <c r="BL120" s="311"/>
      <c r="BM120" s="311"/>
      <c r="BN120" s="311"/>
      <c r="BO120" s="311"/>
      <c r="BP120" s="22"/>
      <c r="BQ120" s="22"/>
      <c r="BR120" s="22"/>
      <c r="BS120" s="22"/>
      <c r="BT120" s="311"/>
      <c r="BU120" s="311"/>
      <c r="BV120" s="311"/>
      <c r="BW120" s="311"/>
      <c r="BX120" s="311"/>
      <c r="BY120" s="311"/>
      <c r="BZ120" s="22">
        <v>1</v>
      </c>
      <c r="CA120" s="22"/>
      <c r="CB120" s="22"/>
      <c r="CC120" s="22"/>
      <c r="CD120" s="22"/>
      <c r="CE120" s="22"/>
      <c r="CF120" s="22"/>
      <c r="CG120" s="22"/>
      <c r="CH120" s="22"/>
      <c r="CI120" s="22"/>
      <c r="CJ120" s="22"/>
      <c r="CK120" s="22"/>
      <c r="CL120" s="22"/>
      <c r="CM120" s="22"/>
      <c r="CN120" s="22"/>
      <c r="CO120" s="22"/>
      <c r="CP120" s="22"/>
      <c r="CQ120" s="22"/>
      <c r="CR120" s="15"/>
      <c r="CS120" s="15"/>
      <c r="CT120" s="86">
        <f t="shared" si="1"/>
        <v>5</v>
      </c>
    </row>
    <row r="121" spans="1:98" ht="30">
      <c r="A121" s="56" t="s">
        <v>361</v>
      </c>
      <c r="B121" s="55" t="s">
        <v>399</v>
      </c>
      <c r="C121" s="15"/>
      <c r="D121" s="310" t="s">
        <v>367</v>
      </c>
      <c r="E121" s="310" t="s">
        <v>400</v>
      </c>
      <c r="F121" s="311"/>
      <c r="G121" s="311"/>
      <c r="H121" s="311">
        <v>1</v>
      </c>
      <c r="I121" s="311"/>
      <c r="J121" s="311"/>
      <c r="K121" s="311"/>
      <c r="L121" s="311"/>
      <c r="M121" s="311"/>
      <c r="N121" s="311"/>
      <c r="O121" s="311"/>
      <c r="P121" s="311"/>
      <c r="Q121" s="311"/>
      <c r="R121" s="311"/>
      <c r="S121" s="311"/>
      <c r="T121" s="311"/>
      <c r="U121" s="311"/>
      <c r="V121" s="311"/>
      <c r="W121" s="311"/>
      <c r="X121" s="311"/>
      <c r="Y121" s="311"/>
      <c r="Z121" s="311"/>
      <c r="AA121" s="311"/>
      <c r="AB121" s="311"/>
      <c r="AC121" s="311">
        <v>1</v>
      </c>
      <c r="AD121" s="311"/>
      <c r="AE121" s="311"/>
      <c r="AF121" s="311">
        <v>2</v>
      </c>
      <c r="AG121" s="311"/>
      <c r="AH121" s="311"/>
      <c r="AI121" s="311"/>
      <c r="AJ121" s="311"/>
      <c r="AK121" s="311"/>
      <c r="AL121" s="311"/>
      <c r="AM121" s="311"/>
      <c r="AN121" s="311"/>
      <c r="AO121" s="311"/>
      <c r="AP121" s="311"/>
      <c r="AQ121" s="311"/>
      <c r="AR121" s="311">
        <v>1</v>
      </c>
      <c r="AS121" s="311"/>
      <c r="AT121" s="311"/>
      <c r="AU121" s="311"/>
      <c r="AV121" s="311"/>
      <c r="AW121" s="311"/>
      <c r="AX121" s="311"/>
      <c r="AY121" s="311"/>
      <c r="AZ121" s="311"/>
      <c r="BA121" s="311"/>
      <c r="BB121" s="311"/>
      <c r="BC121" s="311"/>
      <c r="BD121" s="311"/>
      <c r="BE121" s="311">
        <v>1</v>
      </c>
      <c r="BF121" s="311"/>
      <c r="BG121" s="311"/>
      <c r="BH121" s="311"/>
      <c r="BI121" s="311"/>
      <c r="BJ121" s="311"/>
      <c r="BK121" s="311"/>
      <c r="BL121" s="311"/>
      <c r="BM121" s="311"/>
      <c r="BN121" s="311"/>
      <c r="BO121" s="311"/>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15"/>
      <c r="CS121" s="15"/>
      <c r="CT121" s="86">
        <f t="shared" si="1"/>
        <v>6</v>
      </c>
    </row>
    <row r="122" spans="1:98" ht="30">
      <c r="A122" s="56" t="s">
        <v>361</v>
      </c>
      <c r="B122" s="55" t="s">
        <v>401</v>
      </c>
      <c r="C122" s="15" t="s">
        <v>1242</v>
      </c>
      <c r="D122" s="310" t="s">
        <v>402</v>
      </c>
      <c r="E122" s="310"/>
      <c r="F122" s="311"/>
      <c r="G122" s="311"/>
      <c r="H122" s="311"/>
      <c r="I122" s="311"/>
      <c r="J122" s="311"/>
      <c r="K122" s="311"/>
      <c r="L122" s="311"/>
      <c r="M122" s="311"/>
      <c r="N122" s="311"/>
      <c r="O122" s="311"/>
      <c r="P122" s="311"/>
      <c r="Q122" s="311">
        <v>1</v>
      </c>
      <c r="R122" s="311"/>
      <c r="S122" s="311"/>
      <c r="T122" s="311"/>
      <c r="U122" s="311"/>
      <c r="V122" s="311"/>
      <c r="W122" s="311"/>
      <c r="X122" s="311"/>
      <c r="Y122" s="311"/>
      <c r="Z122" s="311"/>
      <c r="AA122" s="311"/>
      <c r="AB122" s="311"/>
      <c r="AC122" s="311"/>
      <c r="AD122" s="311"/>
      <c r="AE122" s="311"/>
      <c r="AF122" s="311"/>
      <c r="AG122" s="311"/>
      <c r="AH122" s="311"/>
      <c r="AI122" s="311"/>
      <c r="AJ122" s="311"/>
      <c r="AK122" s="311"/>
      <c r="AL122" s="311"/>
      <c r="AM122" s="311"/>
      <c r="AN122" s="311"/>
      <c r="AO122" s="311"/>
      <c r="AP122" s="311"/>
      <c r="AQ122" s="311"/>
      <c r="AR122" s="311"/>
      <c r="AS122" s="311"/>
      <c r="AT122" s="311"/>
      <c r="AU122" s="311"/>
      <c r="AV122" s="311"/>
      <c r="AW122" s="311"/>
      <c r="AX122" s="311"/>
      <c r="AY122" s="311"/>
      <c r="AZ122" s="311"/>
      <c r="BA122" s="311"/>
      <c r="BB122" s="311"/>
      <c r="BC122" s="311"/>
      <c r="BD122" s="311"/>
      <c r="BE122" s="311"/>
      <c r="BF122" s="311"/>
      <c r="BG122" s="311"/>
      <c r="BH122" s="311"/>
      <c r="BI122" s="311"/>
      <c r="BJ122" s="311"/>
      <c r="BK122" s="311"/>
      <c r="BL122" s="311"/>
      <c r="BM122" s="311"/>
      <c r="BN122" s="311"/>
      <c r="BO122" s="311"/>
      <c r="BP122" s="22"/>
      <c r="BQ122" s="22"/>
      <c r="BR122" s="22"/>
      <c r="BS122" s="22"/>
      <c r="BT122" s="311"/>
      <c r="BU122" s="311"/>
      <c r="BV122" s="311"/>
      <c r="BW122" s="311"/>
      <c r="BX122" s="311"/>
      <c r="BY122" s="311"/>
      <c r="BZ122" s="22"/>
      <c r="CA122" s="22"/>
      <c r="CB122" s="22"/>
      <c r="CC122" s="22"/>
      <c r="CD122" s="22"/>
      <c r="CE122" s="22"/>
      <c r="CF122" s="22"/>
      <c r="CG122" s="22"/>
      <c r="CH122" s="22"/>
      <c r="CI122" s="22"/>
      <c r="CJ122" s="22"/>
      <c r="CK122" s="22"/>
      <c r="CL122" s="22"/>
      <c r="CM122" s="22"/>
      <c r="CN122" s="22"/>
      <c r="CO122" s="22"/>
      <c r="CP122" s="22"/>
      <c r="CQ122" s="22"/>
      <c r="CR122" s="15"/>
      <c r="CS122" s="15"/>
      <c r="CT122" s="86">
        <f t="shared" si="1"/>
        <v>1</v>
      </c>
    </row>
    <row r="123" spans="1:98" ht="30">
      <c r="A123" s="56" t="s">
        <v>729</v>
      </c>
      <c r="B123" s="55" t="s">
        <v>405</v>
      </c>
      <c r="C123" s="15"/>
      <c r="D123" s="310" t="s">
        <v>406</v>
      </c>
      <c r="E123" s="310"/>
      <c r="F123" s="311"/>
      <c r="G123" s="311"/>
      <c r="H123" s="311"/>
      <c r="I123" s="311"/>
      <c r="J123" s="311"/>
      <c r="K123" s="311"/>
      <c r="L123" s="311"/>
      <c r="M123" s="311"/>
      <c r="N123" s="311"/>
      <c r="O123" s="311"/>
      <c r="P123" s="311"/>
      <c r="Q123" s="311"/>
      <c r="R123" s="311"/>
      <c r="S123" s="311"/>
      <c r="T123" s="311"/>
      <c r="U123" s="311"/>
      <c r="V123" s="311"/>
      <c r="W123" s="311"/>
      <c r="X123" s="311"/>
      <c r="Y123" s="311"/>
      <c r="Z123" s="311"/>
      <c r="AA123" s="311"/>
      <c r="AB123" s="311"/>
      <c r="AC123" s="311"/>
      <c r="AD123" s="311"/>
      <c r="AE123" s="311"/>
      <c r="AF123" s="311"/>
      <c r="AG123" s="311"/>
      <c r="AH123" s="311"/>
      <c r="AI123" s="311"/>
      <c r="AJ123" s="311"/>
      <c r="AK123" s="311"/>
      <c r="AL123" s="311"/>
      <c r="AM123" s="311"/>
      <c r="AN123" s="311"/>
      <c r="AO123" s="311"/>
      <c r="AP123" s="311"/>
      <c r="AQ123" s="311"/>
      <c r="AR123" s="311"/>
      <c r="AS123" s="311"/>
      <c r="AT123" s="311"/>
      <c r="AU123" s="311"/>
      <c r="AV123" s="311"/>
      <c r="AW123" s="311"/>
      <c r="AX123" s="311"/>
      <c r="AY123" s="311"/>
      <c r="AZ123" s="311"/>
      <c r="BA123" s="311"/>
      <c r="BB123" s="311"/>
      <c r="BC123" s="311"/>
      <c r="BD123" s="311">
        <v>1</v>
      </c>
      <c r="BE123" s="311"/>
      <c r="BF123" s="311"/>
      <c r="BG123" s="311"/>
      <c r="BH123" s="311"/>
      <c r="BI123" s="311"/>
      <c r="BJ123" s="311"/>
      <c r="BK123" s="311"/>
      <c r="BL123" s="311"/>
      <c r="BM123" s="311"/>
      <c r="BN123" s="311"/>
      <c r="BO123" s="311"/>
      <c r="BP123" s="22"/>
      <c r="BQ123" s="22"/>
      <c r="BR123" s="22"/>
      <c r="BS123" s="22"/>
      <c r="BT123" s="311"/>
      <c r="BU123" s="311"/>
      <c r="BV123" s="311"/>
      <c r="BW123" s="311"/>
      <c r="BX123" s="311"/>
      <c r="BY123" s="311"/>
      <c r="BZ123" s="22"/>
      <c r="CA123" s="22"/>
      <c r="CB123" s="22"/>
      <c r="CC123" s="22"/>
      <c r="CD123" s="22"/>
      <c r="CE123" s="22"/>
      <c r="CF123" s="22"/>
      <c r="CG123" s="22"/>
      <c r="CH123" s="22"/>
      <c r="CI123" s="22"/>
      <c r="CJ123" s="22"/>
      <c r="CK123" s="22"/>
      <c r="CL123" s="22"/>
      <c r="CM123" s="22"/>
      <c r="CN123" s="22"/>
      <c r="CO123" s="22"/>
      <c r="CP123" s="22"/>
      <c r="CQ123" s="22"/>
      <c r="CR123" s="15"/>
      <c r="CS123" s="15"/>
      <c r="CT123" s="86">
        <f t="shared" si="1"/>
        <v>1</v>
      </c>
    </row>
    <row r="124" spans="1:98" ht="30">
      <c r="A124" s="56" t="s">
        <v>729</v>
      </c>
      <c r="B124" s="55" t="s">
        <v>369</v>
      </c>
      <c r="C124" s="15"/>
      <c r="D124" s="310" t="s">
        <v>330</v>
      </c>
      <c r="E124" s="310" t="s">
        <v>370</v>
      </c>
      <c r="F124" s="311"/>
      <c r="G124" s="311"/>
      <c r="H124" s="311"/>
      <c r="I124" s="311">
        <v>1</v>
      </c>
      <c r="J124" s="311"/>
      <c r="K124" s="311"/>
      <c r="L124" s="311"/>
      <c r="M124" s="311"/>
      <c r="N124" s="311"/>
      <c r="O124" s="311"/>
      <c r="P124" s="311"/>
      <c r="Q124" s="311"/>
      <c r="R124" s="311">
        <v>2</v>
      </c>
      <c r="S124" s="311"/>
      <c r="T124" s="311"/>
      <c r="U124" s="311"/>
      <c r="V124" s="311"/>
      <c r="W124" s="311"/>
      <c r="X124" s="311"/>
      <c r="Y124" s="311"/>
      <c r="Z124" s="311">
        <v>1</v>
      </c>
      <c r="AA124" s="311"/>
      <c r="AB124" s="311">
        <v>2</v>
      </c>
      <c r="AC124" s="311"/>
      <c r="AD124" s="311"/>
      <c r="AE124" s="311"/>
      <c r="AF124" s="311"/>
      <c r="AG124" s="311">
        <v>1</v>
      </c>
      <c r="AH124" s="311"/>
      <c r="AI124" s="311"/>
      <c r="AJ124" s="311"/>
      <c r="AK124" s="311"/>
      <c r="AL124" s="311"/>
      <c r="AM124" s="311"/>
      <c r="AN124" s="311"/>
      <c r="AO124" s="311"/>
      <c r="AP124" s="311"/>
      <c r="AQ124" s="311"/>
      <c r="AR124" s="311"/>
      <c r="AS124" s="311"/>
      <c r="AT124" s="311"/>
      <c r="AU124" s="311"/>
      <c r="AV124" s="311"/>
      <c r="AW124" s="311"/>
      <c r="AX124" s="311"/>
      <c r="AY124" s="311"/>
      <c r="AZ124" s="311"/>
      <c r="BA124" s="311"/>
      <c r="BB124" s="311"/>
      <c r="BC124" s="311"/>
      <c r="BD124" s="311"/>
      <c r="BE124" s="311"/>
      <c r="BF124" s="311"/>
      <c r="BG124" s="311"/>
      <c r="BH124" s="311"/>
      <c r="BI124" s="311"/>
      <c r="BJ124" s="311"/>
      <c r="BK124" s="311"/>
      <c r="BL124" s="311"/>
      <c r="BM124" s="311"/>
      <c r="BN124" s="311"/>
      <c r="BO124" s="311"/>
      <c r="BP124" s="22"/>
      <c r="BQ124" s="22"/>
      <c r="BR124" s="22"/>
      <c r="BS124" s="22"/>
      <c r="BT124" s="22"/>
      <c r="BU124" s="22"/>
      <c r="BV124" s="22"/>
      <c r="BW124" s="22"/>
      <c r="BX124" s="22"/>
      <c r="BY124" s="22"/>
      <c r="BZ124" s="22"/>
      <c r="CA124" s="22">
        <v>1</v>
      </c>
      <c r="CB124" s="22"/>
      <c r="CC124" s="22"/>
      <c r="CD124" s="22"/>
      <c r="CE124" s="22"/>
      <c r="CF124" s="22"/>
      <c r="CG124" s="22"/>
      <c r="CH124" s="22"/>
      <c r="CI124" s="22"/>
      <c r="CJ124" s="22"/>
      <c r="CK124" s="22"/>
      <c r="CL124" s="22"/>
      <c r="CM124" s="22"/>
      <c r="CN124" s="22"/>
      <c r="CO124" s="22"/>
      <c r="CP124" s="22"/>
      <c r="CQ124" s="22"/>
      <c r="CR124" s="15"/>
      <c r="CS124" s="15"/>
      <c r="CT124" s="86">
        <f t="shared" si="1"/>
        <v>8</v>
      </c>
    </row>
    <row r="125" spans="1:98" ht="30">
      <c r="A125" s="56" t="s">
        <v>729</v>
      </c>
      <c r="B125" s="55" t="s">
        <v>393</v>
      </c>
      <c r="C125" s="15"/>
      <c r="D125" s="310" t="s">
        <v>362</v>
      </c>
      <c r="E125" s="310" t="s">
        <v>394</v>
      </c>
      <c r="F125" s="311"/>
      <c r="G125" s="311"/>
      <c r="H125" s="311"/>
      <c r="I125" s="311"/>
      <c r="J125" s="311"/>
      <c r="K125" s="311"/>
      <c r="L125" s="311"/>
      <c r="M125" s="311"/>
      <c r="N125" s="311"/>
      <c r="O125" s="311"/>
      <c r="P125" s="311"/>
      <c r="Q125" s="311"/>
      <c r="R125" s="311"/>
      <c r="S125" s="311"/>
      <c r="T125" s="311"/>
      <c r="U125" s="311"/>
      <c r="V125" s="311"/>
      <c r="W125" s="311"/>
      <c r="X125" s="311"/>
      <c r="Y125" s="311"/>
      <c r="Z125" s="311"/>
      <c r="AA125" s="311"/>
      <c r="AB125" s="311"/>
      <c r="AC125" s="311"/>
      <c r="AD125" s="311"/>
      <c r="AE125" s="311"/>
      <c r="AF125" s="311"/>
      <c r="AG125" s="311"/>
      <c r="AH125" s="311">
        <v>3</v>
      </c>
      <c r="AI125" s="311"/>
      <c r="AJ125" s="311"/>
      <c r="AK125" s="311"/>
      <c r="AL125" s="311"/>
      <c r="AM125" s="311"/>
      <c r="AN125" s="311"/>
      <c r="AO125" s="311"/>
      <c r="AP125" s="311"/>
      <c r="AQ125" s="311"/>
      <c r="AR125" s="311"/>
      <c r="AS125" s="311"/>
      <c r="AT125" s="311"/>
      <c r="AU125" s="311"/>
      <c r="AV125" s="311"/>
      <c r="AW125" s="311"/>
      <c r="AX125" s="311"/>
      <c r="AY125" s="311"/>
      <c r="AZ125" s="311"/>
      <c r="BA125" s="311"/>
      <c r="BB125" s="311"/>
      <c r="BC125" s="311"/>
      <c r="BD125" s="311"/>
      <c r="BE125" s="311"/>
      <c r="BF125" s="311"/>
      <c r="BG125" s="311"/>
      <c r="BH125" s="311"/>
      <c r="BI125" s="311"/>
      <c r="BJ125" s="311"/>
      <c r="BK125" s="311"/>
      <c r="BL125" s="311"/>
      <c r="BM125" s="311"/>
      <c r="BN125" s="311"/>
      <c r="BO125" s="311"/>
      <c r="BP125" s="22"/>
      <c r="BQ125" s="22"/>
      <c r="BR125" s="22">
        <v>1</v>
      </c>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15"/>
      <c r="CS125" s="15"/>
      <c r="CT125" s="86">
        <f t="shared" si="1"/>
        <v>4</v>
      </c>
    </row>
    <row r="126" spans="1:98" ht="30">
      <c r="A126" s="56" t="s">
        <v>729</v>
      </c>
      <c r="B126" s="55" t="s">
        <v>745</v>
      </c>
      <c r="C126" s="15"/>
      <c r="D126" s="310" t="s">
        <v>362</v>
      </c>
      <c r="E126" s="310" t="s">
        <v>410</v>
      </c>
      <c r="F126" s="311"/>
      <c r="G126" s="311"/>
      <c r="H126" s="311"/>
      <c r="I126" s="311"/>
      <c r="J126" s="311"/>
      <c r="K126" s="311"/>
      <c r="L126" s="311"/>
      <c r="M126" s="311"/>
      <c r="N126" s="311"/>
      <c r="O126" s="311"/>
      <c r="P126" s="311"/>
      <c r="Q126" s="311"/>
      <c r="R126" s="311">
        <v>8</v>
      </c>
      <c r="S126" s="311"/>
      <c r="T126" s="311"/>
      <c r="U126" s="311"/>
      <c r="V126" s="311"/>
      <c r="W126" s="311"/>
      <c r="X126" s="311"/>
      <c r="Y126" s="311"/>
      <c r="Z126" s="311">
        <v>1</v>
      </c>
      <c r="AA126" s="311"/>
      <c r="AB126" s="311">
        <v>2</v>
      </c>
      <c r="AC126" s="311"/>
      <c r="AD126" s="311"/>
      <c r="AE126" s="311"/>
      <c r="AF126" s="311"/>
      <c r="AG126" s="311"/>
      <c r="AH126" s="311"/>
      <c r="AI126" s="311"/>
      <c r="AJ126" s="311"/>
      <c r="AK126" s="311"/>
      <c r="AL126" s="311"/>
      <c r="AM126" s="311"/>
      <c r="AN126" s="311"/>
      <c r="AO126" s="311"/>
      <c r="AP126" s="311"/>
      <c r="AQ126" s="311"/>
      <c r="AR126" s="311"/>
      <c r="AS126" s="311"/>
      <c r="AT126" s="311"/>
      <c r="AU126" s="311"/>
      <c r="AV126" s="311"/>
      <c r="AW126" s="311"/>
      <c r="AX126" s="311"/>
      <c r="AY126" s="311"/>
      <c r="AZ126" s="311"/>
      <c r="BA126" s="311"/>
      <c r="BB126" s="311"/>
      <c r="BC126" s="311"/>
      <c r="BD126" s="311"/>
      <c r="BE126" s="311"/>
      <c r="BF126" s="311"/>
      <c r="BG126" s="311"/>
      <c r="BH126" s="311"/>
      <c r="BI126" s="312">
        <v>1</v>
      </c>
      <c r="BJ126" s="312"/>
      <c r="BK126" s="311"/>
      <c r="BL126" s="311"/>
      <c r="BM126" s="311"/>
      <c r="BN126" s="311"/>
      <c r="BO126" s="311"/>
      <c r="BP126" s="22"/>
      <c r="BQ126" s="22"/>
      <c r="BR126" s="22"/>
      <c r="BS126" s="22"/>
      <c r="BT126" s="22"/>
      <c r="BU126" s="22"/>
      <c r="BV126" s="22"/>
      <c r="BW126" s="22">
        <v>2</v>
      </c>
      <c r="BX126" s="22">
        <v>3</v>
      </c>
      <c r="BY126" s="22"/>
      <c r="BZ126" s="22"/>
      <c r="CA126" s="22"/>
      <c r="CB126" s="22"/>
      <c r="CC126" s="22"/>
      <c r="CD126" s="22"/>
      <c r="CE126" s="22"/>
      <c r="CF126" s="22"/>
      <c r="CG126" s="22"/>
      <c r="CH126" s="22"/>
      <c r="CI126" s="22"/>
      <c r="CJ126" s="22"/>
      <c r="CK126" s="22"/>
      <c r="CL126" s="22"/>
      <c r="CM126" s="22"/>
      <c r="CN126" s="22"/>
      <c r="CO126" s="22"/>
      <c r="CP126" s="22"/>
      <c r="CQ126" s="22"/>
      <c r="CR126" s="15"/>
      <c r="CS126" s="15"/>
      <c r="CT126" s="86">
        <f t="shared" si="1"/>
        <v>17</v>
      </c>
    </row>
    <row r="127" spans="1:98" ht="30">
      <c r="A127" s="56" t="s">
        <v>729</v>
      </c>
      <c r="B127" s="55" t="s">
        <v>416</v>
      </c>
      <c r="C127" s="15" t="s">
        <v>744</v>
      </c>
      <c r="D127" s="310" t="s">
        <v>391</v>
      </c>
      <c r="E127" s="310" t="s">
        <v>417</v>
      </c>
      <c r="F127" s="311">
        <v>1</v>
      </c>
      <c r="G127" s="311"/>
      <c r="H127" s="311"/>
      <c r="I127" s="311"/>
      <c r="J127" s="15"/>
      <c r="K127" s="311"/>
      <c r="L127" s="311"/>
      <c r="M127" s="311"/>
      <c r="N127" s="311"/>
      <c r="O127" s="311"/>
      <c r="P127" s="311"/>
      <c r="Q127" s="311"/>
      <c r="R127" s="311"/>
      <c r="S127" s="311"/>
      <c r="T127" s="311"/>
      <c r="U127" s="311"/>
      <c r="V127" s="311"/>
      <c r="W127" s="311"/>
      <c r="X127" s="311"/>
      <c r="Y127" s="311"/>
      <c r="Z127" s="311"/>
      <c r="AA127" s="311"/>
      <c r="AB127" s="311"/>
      <c r="AC127" s="311"/>
      <c r="AD127" s="311"/>
      <c r="AE127" s="311"/>
      <c r="AF127" s="311"/>
      <c r="AG127" s="311"/>
      <c r="AH127" s="311"/>
      <c r="AI127" s="311"/>
      <c r="AJ127" s="311"/>
      <c r="AK127" s="311"/>
      <c r="AL127" s="311"/>
      <c r="AM127" s="311"/>
      <c r="AN127" s="311"/>
      <c r="AO127" s="311"/>
      <c r="AP127" s="311"/>
      <c r="AQ127" s="311"/>
      <c r="AR127" s="311"/>
      <c r="AS127" s="311"/>
      <c r="AT127" s="311"/>
      <c r="AU127" s="311"/>
      <c r="AV127" s="311"/>
      <c r="AW127" s="311"/>
      <c r="AX127" s="311"/>
      <c r="AY127" s="311"/>
      <c r="AZ127" s="311"/>
      <c r="BA127" s="311"/>
      <c r="BB127" s="311">
        <v>1</v>
      </c>
      <c r="BC127" s="311"/>
      <c r="BD127" s="311"/>
      <c r="BE127" s="311"/>
      <c r="BF127" s="311"/>
      <c r="BG127" s="311"/>
      <c r="BH127" s="311"/>
      <c r="BI127" s="311"/>
      <c r="BJ127" s="311"/>
      <c r="BK127" s="311"/>
      <c r="BL127" s="311"/>
      <c r="BM127" s="311"/>
      <c r="BN127" s="311"/>
      <c r="BO127" s="311"/>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15"/>
      <c r="CS127" s="15"/>
      <c r="CT127" s="86">
        <f t="shared" si="1"/>
        <v>2</v>
      </c>
    </row>
    <row r="128" spans="1:98" ht="30">
      <c r="A128" s="56" t="s">
        <v>729</v>
      </c>
      <c r="B128" s="56" t="s">
        <v>390</v>
      </c>
      <c r="C128" s="15" t="s">
        <v>744</v>
      </c>
      <c r="D128" s="310" t="s">
        <v>391</v>
      </c>
      <c r="E128" s="310" t="s">
        <v>392</v>
      </c>
      <c r="F128" s="311"/>
      <c r="G128" s="311"/>
      <c r="H128" s="311"/>
      <c r="I128" s="311"/>
      <c r="J128" s="311"/>
      <c r="K128" s="311"/>
      <c r="L128" s="311"/>
      <c r="M128" s="311"/>
      <c r="N128" s="311"/>
      <c r="O128" s="311"/>
      <c r="P128" s="311"/>
      <c r="Q128" s="311"/>
      <c r="R128" s="311"/>
      <c r="S128" s="311"/>
      <c r="T128" s="311"/>
      <c r="U128" s="311"/>
      <c r="V128" s="311"/>
      <c r="W128" s="311"/>
      <c r="X128" s="311"/>
      <c r="Y128" s="311"/>
      <c r="Z128" s="311"/>
      <c r="AA128" s="311"/>
      <c r="AB128" s="311"/>
      <c r="AC128" s="311"/>
      <c r="AD128" s="311"/>
      <c r="AE128" s="311"/>
      <c r="AF128" s="311">
        <v>1</v>
      </c>
      <c r="AG128" s="311"/>
      <c r="AH128" s="311"/>
      <c r="AI128" s="311"/>
      <c r="AJ128" s="311"/>
      <c r="AK128" s="311"/>
      <c r="AL128" s="311"/>
      <c r="AM128" s="311"/>
      <c r="AN128" s="311"/>
      <c r="AO128" s="311"/>
      <c r="AP128" s="311"/>
      <c r="AQ128" s="311"/>
      <c r="AR128" s="311"/>
      <c r="AS128" s="311"/>
      <c r="AT128" s="311"/>
      <c r="AU128" s="311"/>
      <c r="AV128" s="311"/>
      <c r="AW128" s="311"/>
      <c r="AX128" s="311"/>
      <c r="AY128" s="311"/>
      <c r="AZ128" s="311"/>
      <c r="BA128" s="311"/>
      <c r="BB128" s="311"/>
      <c r="BC128" s="311"/>
      <c r="BD128" s="311"/>
      <c r="BE128" s="311"/>
      <c r="BF128" s="311"/>
      <c r="BG128" s="311"/>
      <c r="BH128" s="311"/>
      <c r="BI128" s="311"/>
      <c r="BJ128" s="311"/>
      <c r="BK128" s="311"/>
      <c r="BL128" s="311"/>
      <c r="BM128" s="311"/>
      <c r="BN128" s="311"/>
      <c r="BO128" s="311"/>
      <c r="BP128" s="22"/>
      <c r="BQ128" s="22"/>
      <c r="BR128" s="22"/>
      <c r="BS128" s="22"/>
      <c r="BT128" s="311"/>
      <c r="BU128" s="311"/>
      <c r="BV128" s="311"/>
      <c r="BW128" s="311"/>
      <c r="BX128" s="311"/>
      <c r="BY128" s="311"/>
      <c r="BZ128" s="22"/>
      <c r="CA128" s="22"/>
      <c r="CB128" s="22"/>
      <c r="CC128" s="22"/>
      <c r="CD128" s="22"/>
      <c r="CE128" s="22"/>
      <c r="CF128" s="22"/>
      <c r="CG128" s="22"/>
      <c r="CH128" s="22"/>
      <c r="CI128" s="22"/>
      <c r="CJ128" s="22"/>
      <c r="CK128" s="22"/>
      <c r="CL128" s="22"/>
      <c r="CM128" s="22"/>
      <c r="CN128" s="22"/>
      <c r="CO128" s="22"/>
      <c r="CP128" s="22"/>
      <c r="CQ128" s="22"/>
      <c r="CR128" s="15"/>
      <c r="CS128" s="15"/>
      <c r="CT128" s="86">
        <f t="shared" si="1"/>
        <v>1</v>
      </c>
    </row>
    <row r="129" spans="1:98" ht="30">
      <c r="A129" s="56" t="s">
        <v>729</v>
      </c>
      <c r="B129" s="55" t="s">
        <v>395</v>
      </c>
      <c r="C129" s="15"/>
      <c r="D129" s="310" t="s">
        <v>388</v>
      </c>
      <c r="E129" s="310" t="s">
        <v>396</v>
      </c>
      <c r="F129" s="311"/>
      <c r="G129" s="311"/>
      <c r="H129" s="311"/>
      <c r="I129" s="311"/>
      <c r="J129" s="311"/>
      <c r="K129" s="311">
        <f>4</f>
        <v>4</v>
      </c>
      <c r="L129" s="311">
        <v>1</v>
      </c>
      <c r="M129" s="311"/>
      <c r="N129" s="311"/>
      <c r="O129" s="311"/>
      <c r="P129" s="311"/>
      <c r="Q129" s="311"/>
      <c r="R129" s="311">
        <v>1</v>
      </c>
      <c r="S129" s="311"/>
      <c r="T129" s="311"/>
      <c r="U129" s="311"/>
      <c r="V129" s="311"/>
      <c r="W129" s="311"/>
      <c r="X129" s="311"/>
      <c r="Y129" s="311">
        <v>2</v>
      </c>
      <c r="Z129" s="311">
        <v>1</v>
      </c>
      <c r="AA129" s="311">
        <v>2</v>
      </c>
      <c r="AB129" s="311">
        <v>1</v>
      </c>
      <c r="AC129" s="311"/>
      <c r="AD129" s="311"/>
      <c r="AE129" s="311"/>
      <c r="AF129" s="311"/>
      <c r="AG129" s="311">
        <v>1</v>
      </c>
      <c r="AH129" s="311"/>
      <c r="AI129" s="311"/>
      <c r="AJ129" s="311">
        <v>1</v>
      </c>
      <c r="AK129" s="311"/>
      <c r="AL129" s="311"/>
      <c r="AM129" s="311"/>
      <c r="AN129" s="311"/>
      <c r="AO129" s="311"/>
      <c r="AP129" s="311"/>
      <c r="AQ129" s="311"/>
      <c r="AR129" s="311"/>
      <c r="AS129" s="311"/>
      <c r="AT129" s="311"/>
      <c r="AU129" s="311"/>
      <c r="AV129" s="311"/>
      <c r="AW129" s="311"/>
      <c r="AX129" s="311"/>
      <c r="AY129" s="311"/>
      <c r="AZ129" s="311"/>
      <c r="BA129" s="311"/>
      <c r="BB129" s="311"/>
      <c r="BC129" s="311"/>
      <c r="BD129" s="311"/>
      <c r="BE129" s="311">
        <v>1</v>
      </c>
      <c r="BF129" s="311"/>
      <c r="BG129" s="311"/>
      <c r="BH129" s="311"/>
      <c r="BI129" s="312">
        <v>1</v>
      </c>
      <c r="BJ129" s="312">
        <v>2</v>
      </c>
      <c r="BK129" s="311"/>
      <c r="BL129" s="311"/>
      <c r="BM129" s="311"/>
      <c r="BN129" s="311"/>
      <c r="BO129" s="311"/>
      <c r="BP129" s="22"/>
      <c r="BQ129" s="22"/>
      <c r="BR129" s="22"/>
      <c r="BS129" s="22"/>
      <c r="BT129" s="311"/>
      <c r="BU129" s="311"/>
      <c r="BV129" s="311"/>
      <c r="BW129" s="311">
        <v>1</v>
      </c>
      <c r="BX129" s="311"/>
      <c r="BY129" s="311"/>
      <c r="BZ129" s="22"/>
      <c r="CA129" s="22"/>
      <c r="CB129" s="22">
        <v>1</v>
      </c>
      <c r="CC129" s="22">
        <v>1</v>
      </c>
      <c r="CD129" s="22"/>
      <c r="CE129" s="22"/>
      <c r="CF129" s="22"/>
      <c r="CG129" s="22"/>
      <c r="CH129" s="22"/>
      <c r="CI129" s="22"/>
      <c r="CJ129" s="22"/>
      <c r="CK129" s="22"/>
      <c r="CL129" s="22"/>
      <c r="CM129" s="22"/>
      <c r="CN129" s="22"/>
      <c r="CO129" s="22"/>
      <c r="CP129" s="22"/>
      <c r="CQ129" s="22"/>
      <c r="CR129" s="15"/>
      <c r="CS129" s="15"/>
      <c r="CT129" s="86">
        <f t="shared" si="1"/>
        <v>21</v>
      </c>
    </row>
    <row r="130" spans="1:98" ht="30">
      <c r="A130" s="56" t="s">
        <v>729</v>
      </c>
      <c r="B130" s="55" t="s">
        <v>403</v>
      </c>
      <c r="C130" s="15"/>
      <c r="D130" s="310" t="s">
        <v>404</v>
      </c>
      <c r="E130" s="310"/>
      <c r="F130" s="311"/>
      <c r="G130" s="311"/>
      <c r="H130" s="311"/>
      <c r="I130" s="311"/>
      <c r="J130" s="311"/>
      <c r="K130" s="311"/>
      <c r="L130" s="311"/>
      <c r="M130" s="311"/>
      <c r="N130" s="311"/>
      <c r="O130" s="311"/>
      <c r="P130" s="311"/>
      <c r="Q130" s="311"/>
      <c r="R130" s="311">
        <v>1</v>
      </c>
      <c r="S130" s="311"/>
      <c r="T130" s="311"/>
      <c r="U130" s="311"/>
      <c r="V130" s="311"/>
      <c r="W130" s="311"/>
      <c r="X130" s="311"/>
      <c r="Y130" s="311"/>
      <c r="Z130" s="311"/>
      <c r="AA130" s="311"/>
      <c r="AB130" s="311"/>
      <c r="AC130" s="311"/>
      <c r="AD130" s="311"/>
      <c r="AE130" s="311"/>
      <c r="AF130" s="311"/>
      <c r="AG130" s="311"/>
      <c r="AH130" s="311"/>
      <c r="AI130" s="311"/>
      <c r="AJ130" s="311"/>
      <c r="AK130" s="311"/>
      <c r="AL130" s="311"/>
      <c r="AM130" s="311"/>
      <c r="AN130" s="311"/>
      <c r="AO130" s="311"/>
      <c r="AP130" s="311"/>
      <c r="AQ130" s="311"/>
      <c r="AR130" s="311"/>
      <c r="AS130" s="311"/>
      <c r="AT130" s="311"/>
      <c r="AU130" s="311"/>
      <c r="AV130" s="311"/>
      <c r="AW130" s="311"/>
      <c r="AX130" s="311"/>
      <c r="AY130" s="311"/>
      <c r="AZ130" s="311"/>
      <c r="BA130" s="311"/>
      <c r="BB130" s="311"/>
      <c r="BC130" s="311"/>
      <c r="BD130" s="311"/>
      <c r="BE130" s="311"/>
      <c r="BF130" s="311"/>
      <c r="BG130" s="311"/>
      <c r="BH130" s="311"/>
      <c r="BI130" s="311"/>
      <c r="BJ130" s="311"/>
      <c r="BK130" s="311"/>
      <c r="BL130" s="311"/>
      <c r="BM130" s="311"/>
      <c r="BN130" s="311"/>
      <c r="BO130" s="311"/>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15"/>
      <c r="CS130" s="15"/>
      <c r="CT130" s="86">
        <f t="shared" si="1"/>
        <v>1</v>
      </c>
    </row>
    <row r="131" spans="1:98" ht="30">
      <c r="A131" s="56" t="s">
        <v>729</v>
      </c>
      <c r="B131" s="55" t="s">
        <v>334</v>
      </c>
      <c r="C131" s="15" t="s">
        <v>746</v>
      </c>
      <c r="D131" s="310" t="s">
        <v>335</v>
      </c>
      <c r="E131" s="315" t="s">
        <v>336</v>
      </c>
      <c r="F131" s="311"/>
      <c r="G131" s="311"/>
      <c r="H131" s="311"/>
      <c r="I131" s="311"/>
      <c r="J131" s="15"/>
      <c r="K131" s="311"/>
      <c r="L131" s="311"/>
      <c r="M131" s="311"/>
      <c r="N131" s="311"/>
      <c r="O131" s="311"/>
      <c r="P131" s="311">
        <v>1</v>
      </c>
      <c r="Q131" s="311"/>
      <c r="R131" s="311">
        <v>3</v>
      </c>
      <c r="S131" s="311"/>
      <c r="T131" s="311"/>
      <c r="U131" s="311"/>
      <c r="V131" s="311"/>
      <c r="W131" s="311"/>
      <c r="X131" s="311"/>
      <c r="Y131" s="311"/>
      <c r="Z131" s="311"/>
      <c r="AA131" s="311"/>
      <c r="AB131" s="311"/>
      <c r="AC131" s="311"/>
      <c r="AD131" s="311"/>
      <c r="AE131" s="311"/>
      <c r="AF131" s="311"/>
      <c r="AG131" s="311"/>
      <c r="AH131" s="311"/>
      <c r="AI131" s="311"/>
      <c r="AJ131" s="311"/>
      <c r="AK131" s="311"/>
      <c r="AL131" s="311"/>
      <c r="AM131" s="311"/>
      <c r="AN131" s="311"/>
      <c r="AO131" s="311"/>
      <c r="AP131" s="311"/>
      <c r="AQ131" s="311"/>
      <c r="AR131" s="311">
        <v>1</v>
      </c>
      <c r="AS131" s="311"/>
      <c r="AT131" s="311"/>
      <c r="AU131" s="311"/>
      <c r="AV131" s="311"/>
      <c r="AW131" s="311">
        <v>1</v>
      </c>
      <c r="AX131" s="311"/>
      <c r="AY131" s="311"/>
      <c r="AZ131" s="311"/>
      <c r="BA131" s="311"/>
      <c r="BB131" s="311"/>
      <c r="BC131" s="311"/>
      <c r="BD131" s="311"/>
      <c r="BE131" s="311"/>
      <c r="BF131" s="311"/>
      <c r="BG131" s="311"/>
      <c r="BH131" s="311"/>
      <c r="BI131" s="311"/>
      <c r="BJ131" s="311"/>
      <c r="BK131" s="311"/>
      <c r="BL131" s="311"/>
      <c r="BM131" s="311"/>
      <c r="BN131" s="311"/>
      <c r="BO131" s="311"/>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15"/>
      <c r="CS131" s="15"/>
      <c r="CT131" s="86">
        <f t="shared" si="1"/>
        <v>6</v>
      </c>
    </row>
    <row r="132" spans="1:98" ht="30">
      <c r="A132" s="56" t="s">
        <v>729</v>
      </c>
      <c r="B132" s="55" t="s">
        <v>387</v>
      </c>
      <c r="C132" s="15" t="s">
        <v>746</v>
      </c>
      <c r="D132" s="310" t="s">
        <v>388</v>
      </c>
      <c r="E132" s="310" t="s">
        <v>389</v>
      </c>
      <c r="F132" s="311"/>
      <c r="G132" s="311"/>
      <c r="H132" s="311"/>
      <c r="I132" s="311">
        <v>1</v>
      </c>
      <c r="J132" s="311"/>
      <c r="K132" s="311">
        <f>8+7</f>
        <v>15</v>
      </c>
      <c r="L132" s="311">
        <v>1</v>
      </c>
      <c r="M132" s="311"/>
      <c r="N132" s="311"/>
      <c r="O132" s="311"/>
      <c r="P132" s="311"/>
      <c r="Q132" s="311">
        <v>1</v>
      </c>
      <c r="R132" s="311"/>
      <c r="S132" s="311"/>
      <c r="T132" s="311"/>
      <c r="U132" s="311"/>
      <c r="V132" s="311"/>
      <c r="W132" s="311"/>
      <c r="X132" s="311"/>
      <c r="Y132" s="311">
        <v>2</v>
      </c>
      <c r="Z132" s="311"/>
      <c r="AA132" s="311">
        <v>2</v>
      </c>
      <c r="AB132" s="311"/>
      <c r="AC132" s="311">
        <v>2</v>
      </c>
      <c r="AD132" s="311"/>
      <c r="AE132" s="311">
        <v>2</v>
      </c>
      <c r="AF132" s="311"/>
      <c r="AG132" s="311"/>
      <c r="AH132" s="311">
        <v>1</v>
      </c>
      <c r="AI132" s="311"/>
      <c r="AJ132" s="311">
        <v>2</v>
      </c>
      <c r="AK132" s="311"/>
      <c r="AL132" s="311"/>
      <c r="AM132" s="311"/>
      <c r="AN132" s="311"/>
      <c r="AO132" s="311"/>
      <c r="AP132" s="311"/>
      <c r="AQ132" s="311">
        <v>2</v>
      </c>
      <c r="AR132" s="311">
        <v>1</v>
      </c>
      <c r="AS132" s="311">
        <v>1</v>
      </c>
      <c r="AT132" s="311"/>
      <c r="AU132" s="311"/>
      <c r="AV132" s="311">
        <v>2</v>
      </c>
      <c r="AW132" s="311"/>
      <c r="AX132" s="311"/>
      <c r="AY132" s="311"/>
      <c r="AZ132" s="311"/>
      <c r="BA132" s="311"/>
      <c r="BB132" s="311"/>
      <c r="BC132" s="311"/>
      <c r="BD132" s="311">
        <v>1</v>
      </c>
      <c r="BE132" s="311">
        <v>2</v>
      </c>
      <c r="BF132" s="311"/>
      <c r="BG132" s="311"/>
      <c r="BH132" s="311">
        <v>1</v>
      </c>
      <c r="BI132" s="312">
        <v>1</v>
      </c>
      <c r="BJ132" s="312"/>
      <c r="BK132" s="311"/>
      <c r="BL132" s="311"/>
      <c r="BM132" s="311"/>
      <c r="BN132" s="311">
        <v>1</v>
      </c>
      <c r="BO132" s="311"/>
      <c r="BP132" s="22"/>
      <c r="BQ132" s="22"/>
      <c r="BR132" s="22">
        <v>1</v>
      </c>
      <c r="BS132" s="22"/>
      <c r="BT132" s="22">
        <v>1</v>
      </c>
      <c r="BU132" s="22"/>
      <c r="BV132" s="22">
        <v>2</v>
      </c>
      <c r="BW132" s="22"/>
      <c r="BX132" s="22"/>
      <c r="BY132" s="22"/>
      <c r="BZ132" s="22"/>
      <c r="CA132" s="22"/>
      <c r="CB132" s="22"/>
      <c r="CC132" s="22"/>
      <c r="CD132" s="22"/>
      <c r="CE132" s="22"/>
      <c r="CF132" s="22"/>
      <c r="CG132" s="22"/>
      <c r="CH132" s="22"/>
      <c r="CI132" s="22"/>
      <c r="CJ132" s="22">
        <v>1</v>
      </c>
      <c r="CK132" s="22"/>
      <c r="CL132" s="22"/>
      <c r="CM132" s="22"/>
      <c r="CN132" s="22"/>
      <c r="CO132" s="22"/>
      <c r="CP132" s="22"/>
      <c r="CQ132" s="22"/>
      <c r="CR132" s="15"/>
      <c r="CS132" s="15"/>
      <c r="CT132" s="86">
        <f t="shared" si="1"/>
        <v>46</v>
      </c>
    </row>
    <row r="133" spans="1:98" ht="22.7" customHeight="1">
      <c r="A133" s="56" t="s">
        <v>418</v>
      </c>
      <c r="B133" s="55" t="s">
        <v>419</v>
      </c>
      <c r="C133" s="15"/>
      <c r="D133" s="310" t="s">
        <v>420</v>
      </c>
      <c r="E133" s="310" t="s">
        <v>421</v>
      </c>
      <c r="F133" s="311"/>
      <c r="G133" s="311"/>
      <c r="H133" s="311"/>
      <c r="I133" s="311"/>
      <c r="J133" s="311"/>
      <c r="K133" s="311"/>
      <c r="L133" s="311"/>
      <c r="M133" s="311">
        <v>1</v>
      </c>
      <c r="N133" s="311"/>
      <c r="O133" s="311"/>
      <c r="P133" s="311"/>
      <c r="Q133" s="311"/>
      <c r="R133" s="311">
        <v>1</v>
      </c>
      <c r="S133" s="311"/>
      <c r="T133" s="311"/>
      <c r="U133" s="311"/>
      <c r="V133" s="311"/>
      <c r="W133" s="311"/>
      <c r="X133" s="311"/>
      <c r="Y133" s="311"/>
      <c r="Z133" s="311"/>
      <c r="AA133" s="311"/>
      <c r="AB133" s="311"/>
      <c r="AC133" s="311"/>
      <c r="AD133" s="311"/>
      <c r="AE133" s="311"/>
      <c r="AF133" s="311"/>
      <c r="AG133" s="311"/>
      <c r="AH133" s="311"/>
      <c r="AI133" s="311"/>
      <c r="AJ133" s="311"/>
      <c r="AK133" s="311"/>
      <c r="AL133" s="311"/>
      <c r="AM133" s="311"/>
      <c r="AN133" s="311">
        <v>1</v>
      </c>
      <c r="AO133" s="311"/>
      <c r="AP133" s="311"/>
      <c r="AQ133" s="311"/>
      <c r="AR133" s="311"/>
      <c r="AS133" s="311"/>
      <c r="AT133" s="311"/>
      <c r="AU133" s="311"/>
      <c r="AV133" s="311"/>
      <c r="AW133" s="311"/>
      <c r="AX133" s="311"/>
      <c r="AY133" s="311"/>
      <c r="AZ133" s="311"/>
      <c r="BA133" s="311"/>
      <c r="BB133" s="311"/>
      <c r="BC133" s="311"/>
      <c r="BD133" s="311"/>
      <c r="BE133" s="311"/>
      <c r="BF133" s="311"/>
      <c r="BG133" s="311"/>
      <c r="BH133" s="311"/>
      <c r="BI133" s="311"/>
      <c r="BJ133" s="311"/>
      <c r="BK133" s="311"/>
      <c r="BL133" s="311"/>
      <c r="BM133" s="311"/>
      <c r="BN133" s="311">
        <v>1</v>
      </c>
      <c r="BO133" s="311"/>
      <c r="BP133" s="22"/>
      <c r="BQ133" s="22"/>
      <c r="BR133" s="22">
        <v>1</v>
      </c>
      <c r="BS133" s="22"/>
      <c r="BT133" s="311"/>
      <c r="BU133" s="311">
        <v>1</v>
      </c>
      <c r="BV133" s="311"/>
      <c r="BW133" s="311"/>
      <c r="BX133" s="311"/>
      <c r="BY133" s="311"/>
      <c r="BZ133" s="22"/>
      <c r="CA133" s="22"/>
      <c r="CB133" s="22"/>
      <c r="CC133" s="22"/>
      <c r="CD133" s="22"/>
      <c r="CE133" s="22"/>
      <c r="CF133" s="22"/>
      <c r="CG133" s="22"/>
      <c r="CH133" s="22"/>
      <c r="CI133" s="22"/>
      <c r="CJ133" s="22"/>
      <c r="CK133" s="22"/>
      <c r="CL133" s="22"/>
      <c r="CM133" s="22"/>
      <c r="CN133" s="22"/>
      <c r="CO133" s="22"/>
      <c r="CP133" s="22"/>
      <c r="CQ133" s="22"/>
      <c r="CR133" s="15"/>
      <c r="CS133" s="15"/>
      <c r="CT133" s="86">
        <f t="shared" si="1"/>
        <v>6</v>
      </c>
    </row>
    <row r="134" spans="1:98">
      <c r="A134" s="56" t="s">
        <v>418</v>
      </c>
      <c r="B134" s="55" t="s">
        <v>422</v>
      </c>
      <c r="C134" s="15"/>
      <c r="D134" s="310" t="s">
        <v>420</v>
      </c>
      <c r="E134" s="310" t="s">
        <v>423</v>
      </c>
      <c r="F134" s="311"/>
      <c r="G134" s="311"/>
      <c r="H134" s="311"/>
      <c r="I134" s="311">
        <v>2</v>
      </c>
      <c r="J134" s="311"/>
      <c r="K134" s="311"/>
      <c r="L134" s="311"/>
      <c r="M134" s="311"/>
      <c r="N134" s="311"/>
      <c r="O134" s="311">
        <v>1</v>
      </c>
      <c r="P134" s="311"/>
      <c r="Q134" s="311"/>
      <c r="R134" s="311"/>
      <c r="S134" s="311"/>
      <c r="T134" s="311"/>
      <c r="U134" s="311"/>
      <c r="V134" s="311"/>
      <c r="W134" s="311"/>
      <c r="X134" s="311"/>
      <c r="Y134" s="311">
        <v>2</v>
      </c>
      <c r="Z134" s="311"/>
      <c r="AA134" s="311">
        <v>2</v>
      </c>
      <c r="AB134" s="311">
        <v>3</v>
      </c>
      <c r="AC134" s="311">
        <v>2</v>
      </c>
      <c r="AD134" s="311">
        <v>2</v>
      </c>
      <c r="AE134" s="311">
        <v>2</v>
      </c>
      <c r="AF134" s="311"/>
      <c r="AG134" s="311"/>
      <c r="AH134" s="311">
        <v>2</v>
      </c>
      <c r="AI134" s="311">
        <v>2</v>
      </c>
      <c r="AJ134" s="311">
        <v>2</v>
      </c>
      <c r="AK134" s="311"/>
      <c r="AL134" s="311"/>
      <c r="AM134" s="311"/>
      <c r="AN134" s="311"/>
      <c r="AO134" s="311"/>
      <c r="AP134" s="311"/>
      <c r="AQ134" s="311"/>
      <c r="AR134" s="311"/>
      <c r="AS134" s="311"/>
      <c r="AT134" s="311"/>
      <c r="AU134" s="311"/>
      <c r="AV134" s="311"/>
      <c r="AW134" s="311"/>
      <c r="AX134" s="311"/>
      <c r="AY134" s="311"/>
      <c r="AZ134" s="311"/>
      <c r="BA134" s="311"/>
      <c r="BB134" s="311">
        <v>1</v>
      </c>
      <c r="BC134" s="311"/>
      <c r="BD134" s="311">
        <v>1</v>
      </c>
      <c r="BE134" s="311"/>
      <c r="BF134" s="311"/>
      <c r="BG134" s="311"/>
      <c r="BH134" s="311"/>
      <c r="BI134" s="311"/>
      <c r="BJ134" s="311"/>
      <c r="BK134" s="311"/>
      <c r="BL134" s="311"/>
      <c r="BM134" s="311"/>
      <c r="BN134" s="311"/>
      <c r="BO134" s="311"/>
      <c r="BP134" s="22"/>
      <c r="BQ134" s="22"/>
      <c r="BR134" s="22"/>
      <c r="BS134" s="22"/>
      <c r="BT134" s="22"/>
      <c r="BU134" s="22"/>
      <c r="BV134" s="22"/>
      <c r="BW134" s="22"/>
      <c r="BX134" s="22"/>
      <c r="BY134" s="22"/>
      <c r="BZ134" s="22"/>
      <c r="CA134" s="22"/>
      <c r="CB134" s="22"/>
      <c r="CC134" s="22"/>
      <c r="CD134" s="22"/>
      <c r="CE134" s="22"/>
      <c r="CF134" s="22"/>
      <c r="CG134" s="22"/>
      <c r="CH134" s="22"/>
      <c r="CI134" s="22"/>
      <c r="CJ134" s="22">
        <v>1</v>
      </c>
      <c r="CK134" s="22"/>
      <c r="CL134" s="22"/>
      <c r="CM134" s="22"/>
      <c r="CN134" s="22"/>
      <c r="CO134" s="22"/>
      <c r="CP134" s="22"/>
      <c r="CQ134" s="22"/>
      <c r="CR134" s="15"/>
      <c r="CS134" s="15"/>
      <c r="CT134" s="86">
        <f t="shared" si="1"/>
        <v>25</v>
      </c>
    </row>
    <row r="135" spans="1:98">
      <c r="A135" s="56" t="s">
        <v>418</v>
      </c>
      <c r="B135" s="55" t="s">
        <v>424</v>
      </c>
      <c r="C135" s="15"/>
      <c r="D135" s="310" t="s">
        <v>420</v>
      </c>
      <c r="E135" s="310" t="s">
        <v>425</v>
      </c>
      <c r="F135" s="311"/>
      <c r="G135" s="311"/>
      <c r="H135" s="311"/>
      <c r="I135" s="311"/>
      <c r="J135" s="311"/>
      <c r="K135" s="311"/>
      <c r="L135" s="311">
        <v>1</v>
      </c>
      <c r="M135" s="311"/>
      <c r="N135" s="311"/>
      <c r="O135" s="311"/>
      <c r="P135" s="311"/>
      <c r="Q135" s="311"/>
      <c r="R135" s="311"/>
      <c r="S135" s="311"/>
      <c r="T135" s="311"/>
      <c r="U135" s="311"/>
      <c r="V135" s="311"/>
      <c r="W135" s="311"/>
      <c r="X135" s="311"/>
      <c r="Y135" s="311"/>
      <c r="Z135" s="311"/>
      <c r="AA135" s="311">
        <v>1</v>
      </c>
      <c r="AB135" s="311"/>
      <c r="AC135" s="311"/>
      <c r="AD135" s="311"/>
      <c r="AE135" s="311"/>
      <c r="AF135" s="311"/>
      <c r="AG135" s="311"/>
      <c r="AH135" s="311"/>
      <c r="AI135" s="311"/>
      <c r="AJ135" s="311"/>
      <c r="AK135" s="311"/>
      <c r="AL135" s="311"/>
      <c r="AM135" s="311"/>
      <c r="AN135" s="311"/>
      <c r="AO135" s="311"/>
      <c r="AP135" s="311"/>
      <c r="AQ135" s="311"/>
      <c r="AR135" s="311"/>
      <c r="AS135" s="311"/>
      <c r="AT135" s="311"/>
      <c r="AU135" s="311"/>
      <c r="AV135" s="311"/>
      <c r="AW135" s="311"/>
      <c r="AX135" s="311"/>
      <c r="AY135" s="311"/>
      <c r="AZ135" s="311"/>
      <c r="BA135" s="311"/>
      <c r="BB135" s="311"/>
      <c r="BC135" s="311">
        <v>1</v>
      </c>
      <c r="BD135" s="311"/>
      <c r="BE135" s="311"/>
      <c r="BF135" s="311"/>
      <c r="BG135" s="311"/>
      <c r="BH135" s="311"/>
      <c r="BI135" s="311"/>
      <c r="BJ135" s="311"/>
      <c r="BK135" s="311"/>
      <c r="BL135" s="311"/>
      <c r="BM135" s="311"/>
      <c r="BN135" s="311"/>
      <c r="BO135" s="311"/>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15"/>
      <c r="CS135" s="15"/>
      <c r="CT135" s="86">
        <f t="shared" si="1"/>
        <v>3</v>
      </c>
    </row>
    <row r="136" spans="1:98">
      <c r="A136" s="56" t="s">
        <v>418</v>
      </c>
      <c r="B136" s="55" t="s">
        <v>426</v>
      </c>
      <c r="C136" s="15"/>
      <c r="D136" s="310" t="s">
        <v>427</v>
      </c>
      <c r="E136" s="310"/>
      <c r="F136" s="311"/>
      <c r="G136" s="311"/>
      <c r="H136" s="311"/>
      <c r="I136" s="311"/>
      <c r="J136" s="311"/>
      <c r="K136" s="311"/>
      <c r="L136" s="311"/>
      <c r="M136" s="311">
        <v>1</v>
      </c>
      <c r="N136" s="311"/>
      <c r="O136" s="311">
        <v>1</v>
      </c>
      <c r="P136" s="311"/>
      <c r="Q136" s="311"/>
      <c r="R136" s="311">
        <v>1</v>
      </c>
      <c r="S136" s="311"/>
      <c r="T136" s="311"/>
      <c r="U136" s="311"/>
      <c r="V136" s="311"/>
      <c r="W136" s="311"/>
      <c r="X136" s="311"/>
      <c r="Y136" s="311"/>
      <c r="Z136" s="311"/>
      <c r="AA136" s="311"/>
      <c r="AB136" s="311"/>
      <c r="AC136" s="311"/>
      <c r="AD136" s="311"/>
      <c r="AE136" s="311"/>
      <c r="AF136" s="311"/>
      <c r="AG136" s="311"/>
      <c r="AH136" s="311"/>
      <c r="AI136" s="311"/>
      <c r="AJ136" s="311"/>
      <c r="AK136" s="311"/>
      <c r="AL136" s="311"/>
      <c r="AM136" s="311"/>
      <c r="AN136" s="311">
        <v>1</v>
      </c>
      <c r="AO136" s="311"/>
      <c r="AP136" s="311"/>
      <c r="AQ136" s="311"/>
      <c r="AR136" s="311"/>
      <c r="AS136" s="311"/>
      <c r="AT136" s="311"/>
      <c r="AU136" s="311"/>
      <c r="AV136" s="311"/>
      <c r="AW136" s="311"/>
      <c r="AX136" s="311"/>
      <c r="AY136" s="311"/>
      <c r="AZ136" s="311"/>
      <c r="BA136" s="311"/>
      <c r="BB136" s="311">
        <v>1</v>
      </c>
      <c r="BC136" s="311"/>
      <c r="BD136" s="311">
        <v>1</v>
      </c>
      <c r="BE136" s="311"/>
      <c r="BF136" s="311"/>
      <c r="BG136" s="311"/>
      <c r="BH136" s="311"/>
      <c r="BI136" s="311"/>
      <c r="BJ136" s="311"/>
      <c r="BK136" s="311"/>
      <c r="BL136" s="311"/>
      <c r="BM136" s="311"/>
      <c r="BN136" s="311">
        <v>1</v>
      </c>
      <c r="BO136" s="311"/>
      <c r="BP136" s="22"/>
      <c r="BQ136" s="22"/>
      <c r="BR136" s="22">
        <v>1</v>
      </c>
      <c r="BS136" s="22"/>
      <c r="BT136" s="22"/>
      <c r="BU136" s="22">
        <v>1</v>
      </c>
      <c r="BV136" s="22"/>
      <c r="BW136" s="22"/>
      <c r="BX136" s="22"/>
      <c r="BY136" s="22"/>
      <c r="BZ136" s="22"/>
      <c r="CA136" s="22"/>
      <c r="CB136" s="22"/>
      <c r="CC136" s="22"/>
      <c r="CD136" s="22"/>
      <c r="CE136" s="22"/>
      <c r="CF136" s="22"/>
      <c r="CG136" s="22"/>
      <c r="CH136" s="22"/>
      <c r="CI136" s="22"/>
      <c r="CJ136" s="22">
        <v>1</v>
      </c>
      <c r="CK136" s="22"/>
      <c r="CL136" s="22"/>
      <c r="CM136" s="22"/>
      <c r="CN136" s="22"/>
      <c r="CO136" s="22"/>
      <c r="CP136" s="22"/>
      <c r="CQ136" s="22"/>
      <c r="CR136" s="15"/>
      <c r="CS136" s="15"/>
      <c r="CT136" s="86">
        <f t="shared" ref="CT136:CT197" si="2">SUM(F136:CQ136)</f>
        <v>10</v>
      </c>
    </row>
    <row r="137" spans="1:98">
      <c r="A137" s="56" t="s">
        <v>418</v>
      </c>
      <c r="B137" s="55" t="s">
        <v>428</v>
      </c>
      <c r="C137" s="15"/>
      <c r="D137" s="310" t="s">
        <v>427</v>
      </c>
      <c r="E137" s="310"/>
      <c r="F137" s="311"/>
      <c r="G137" s="311"/>
      <c r="H137" s="311"/>
      <c r="I137" s="311">
        <v>1</v>
      </c>
      <c r="J137" s="311"/>
      <c r="K137" s="311"/>
      <c r="L137" s="311">
        <v>1</v>
      </c>
      <c r="M137" s="311"/>
      <c r="N137" s="311"/>
      <c r="O137" s="311"/>
      <c r="P137" s="311"/>
      <c r="Q137" s="311"/>
      <c r="R137" s="311"/>
      <c r="S137" s="311"/>
      <c r="T137" s="311"/>
      <c r="U137" s="311"/>
      <c r="V137" s="311"/>
      <c r="W137" s="311"/>
      <c r="X137" s="311"/>
      <c r="Y137" s="311">
        <v>1</v>
      </c>
      <c r="Z137" s="311"/>
      <c r="AA137" s="311"/>
      <c r="AB137" s="311">
        <v>1</v>
      </c>
      <c r="AC137" s="311">
        <v>1</v>
      </c>
      <c r="AD137" s="311">
        <v>1</v>
      </c>
      <c r="AE137" s="311">
        <v>1</v>
      </c>
      <c r="AF137" s="311"/>
      <c r="AG137" s="311"/>
      <c r="AH137" s="311">
        <v>1</v>
      </c>
      <c r="AI137" s="311">
        <v>1</v>
      </c>
      <c r="AJ137" s="311">
        <v>1</v>
      </c>
      <c r="AK137" s="311"/>
      <c r="AL137" s="311"/>
      <c r="AM137" s="311"/>
      <c r="AN137" s="311"/>
      <c r="AO137" s="311"/>
      <c r="AP137" s="311"/>
      <c r="AQ137" s="311"/>
      <c r="AR137" s="311"/>
      <c r="AS137" s="311"/>
      <c r="AT137" s="311"/>
      <c r="AU137" s="311"/>
      <c r="AV137" s="311"/>
      <c r="AW137" s="311"/>
      <c r="AX137" s="311"/>
      <c r="AY137" s="311"/>
      <c r="AZ137" s="311"/>
      <c r="BA137" s="311"/>
      <c r="BB137" s="311"/>
      <c r="BC137" s="311"/>
      <c r="BD137" s="311"/>
      <c r="BE137" s="311"/>
      <c r="BF137" s="311"/>
      <c r="BG137" s="311"/>
      <c r="BH137" s="311"/>
      <c r="BI137" s="312">
        <v>1</v>
      </c>
      <c r="BJ137" s="312">
        <v>1</v>
      </c>
      <c r="BK137" s="312"/>
      <c r="BL137" s="311"/>
      <c r="BM137" s="311"/>
      <c r="BN137" s="311"/>
      <c r="BO137" s="311"/>
      <c r="BP137" s="22"/>
      <c r="BQ137" s="22"/>
      <c r="BR137" s="22"/>
      <c r="BS137" s="22"/>
      <c r="BT137" s="311"/>
      <c r="BU137" s="311"/>
      <c r="BV137" s="311"/>
      <c r="BW137" s="311"/>
      <c r="BX137" s="311"/>
      <c r="BY137" s="311"/>
      <c r="BZ137" s="22"/>
      <c r="CA137" s="22"/>
      <c r="CB137" s="22"/>
      <c r="CC137" s="22"/>
      <c r="CD137" s="22"/>
      <c r="CE137" s="22"/>
      <c r="CF137" s="22"/>
      <c r="CG137" s="22"/>
      <c r="CH137" s="22"/>
      <c r="CI137" s="22"/>
      <c r="CJ137" s="22"/>
      <c r="CK137" s="22"/>
      <c r="CL137" s="22"/>
      <c r="CM137" s="22"/>
      <c r="CN137" s="22"/>
      <c r="CO137" s="22"/>
      <c r="CP137" s="22"/>
      <c r="CQ137" s="22"/>
      <c r="CR137" s="19"/>
      <c r="CS137" s="15"/>
      <c r="CT137" s="86">
        <f t="shared" si="2"/>
        <v>12</v>
      </c>
    </row>
    <row r="138" spans="1:98">
      <c r="A138" s="56" t="s">
        <v>418</v>
      </c>
      <c r="B138" s="55" t="s">
        <v>1314</v>
      </c>
      <c r="C138" s="15"/>
      <c r="D138" s="310" t="s">
        <v>430</v>
      </c>
      <c r="E138" s="310" t="s">
        <v>431</v>
      </c>
      <c r="F138" s="311"/>
      <c r="G138" s="311"/>
      <c r="H138" s="311"/>
      <c r="I138" s="311"/>
      <c r="J138" s="15"/>
      <c r="K138" s="311">
        <v>1</v>
      </c>
      <c r="L138" s="311"/>
      <c r="M138" s="311"/>
      <c r="N138" s="311"/>
      <c r="O138" s="311"/>
      <c r="P138" s="311"/>
      <c r="Q138" s="311"/>
      <c r="R138" s="311"/>
      <c r="S138" s="311"/>
      <c r="T138" s="311"/>
      <c r="U138" s="311"/>
      <c r="V138" s="311"/>
      <c r="W138" s="311"/>
      <c r="X138" s="311"/>
      <c r="Y138" s="311"/>
      <c r="Z138" s="311"/>
      <c r="AA138" s="311"/>
      <c r="AB138" s="311"/>
      <c r="AC138" s="311"/>
      <c r="AD138" s="311"/>
      <c r="AE138" s="311"/>
      <c r="AF138" s="311"/>
      <c r="AG138" s="311"/>
      <c r="AH138" s="311"/>
      <c r="AI138" s="311"/>
      <c r="AJ138" s="311"/>
      <c r="AK138" s="311"/>
      <c r="AL138" s="311"/>
      <c r="AM138" s="311"/>
      <c r="AN138" s="311"/>
      <c r="AO138" s="311"/>
      <c r="AP138" s="311"/>
      <c r="AQ138" s="311"/>
      <c r="AR138" s="311"/>
      <c r="AS138" s="311"/>
      <c r="AT138" s="311"/>
      <c r="AU138" s="311"/>
      <c r="AV138" s="311"/>
      <c r="AW138" s="311"/>
      <c r="AX138" s="311"/>
      <c r="AY138" s="311"/>
      <c r="AZ138" s="311"/>
      <c r="BA138" s="311"/>
      <c r="BB138" s="311"/>
      <c r="BC138" s="311"/>
      <c r="BD138" s="311"/>
      <c r="BE138" s="311"/>
      <c r="BF138" s="311"/>
      <c r="BG138" s="311"/>
      <c r="BH138" s="311"/>
      <c r="BI138" s="311"/>
      <c r="BJ138" s="311"/>
      <c r="BK138" s="311"/>
      <c r="BL138" s="311"/>
      <c r="BM138" s="311"/>
      <c r="BN138" s="311"/>
      <c r="BO138" s="311"/>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15"/>
      <c r="CS138" s="15"/>
      <c r="CT138" s="86">
        <f t="shared" si="2"/>
        <v>1</v>
      </c>
    </row>
    <row r="139" spans="1:98">
      <c r="A139" s="56" t="s">
        <v>432</v>
      </c>
      <c r="B139" s="55" t="s">
        <v>433</v>
      </c>
      <c r="C139" s="15" t="s">
        <v>434</v>
      </c>
      <c r="D139" s="310" t="s">
        <v>420</v>
      </c>
      <c r="E139" s="310" t="s">
        <v>435</v>
      </c>
      <c r="F139" s="311"/>
      <c r="G139" s="311"/>
      <c r="H139" s="311">
        <v>1</v>
      </c>
      <c r="I139" s="311"/>
      <c r="J139" s="311"/>
      <c r="K139" s="311"/>
      <c r="L139" s="311"/>
      <c r="M139" s="311"/>
      <c r="N139" s="311"/>
      <c r="O139" s="311"/>
      <c r="P139" s="311"/>
      <c r="Q139" s="311"/>
      <c r="R139" s="311"/>
      <c r="S139" s="311"/>
      <c r="T139" s="311"/>
      <c r="U139" s="311"/>
      <c r="V139" s="311"/>
      <c r="W139" s="311"/>
      <c r="X139" s="311"/>
      <c r="Y139" s="311"/>
      <c r="Z139" s="311"/>
      <c r="AA139" s="311"/>
      <c r="AB139" s="311"/>
      <c r="AC139" s="311"/>
      <c r="AD139" s="311"/>
      <c r="AE139" s="311"/>
      <c r="AF139" s="311"/>
      <c r="AG139" s="311"/>
      <c r="AH139" s="311"/>
      <c r="AI139" s="311"/>
      <c r="AJ139" s="311"/>
      <c r="AK139" s="311"/>
      <c r="AL139" s="311"/>
      <c r="AM139" s="311"/>
      <c r="AN139" s="311"/>
      <c r="AO139" s="311"/>
      <c r="AP139" s="311"/>
      <c r="AQ139" s="311"/>
      <c r="AR139" s="311"/>
      <c r="AS139" s="311"/>
      <c r="AT139" s="311"/>
      <c r="AU139" s="311"/>
      <c r="AV139" s="311"/>
      <c r="AW139" s="311"/>
      <c r="AX139" s="311"/>
      <c r="AY139" s="311"/>
      <c r="AZ139" s="311"/>
      <c r="BA139" s="311"/>
      <c r="BB139" s="311"/>
      <c r="BC139" s="311"/>
      <c r="BD139" s="311"/>
      <c r="BE139" s="311"/>
      <c r="BF139" s="311"/>
      <c r="BG139" s="311"/>
      <c r="BH139" s="311"/>
      <c r="BI139" s="311"/>
      <c r="BJ139" s="311"/>
      <c r="BK139" s="311"/>
      <c r="BL139" s="311"/>
      <c r="BM139" s="311"/>
      <c r="BN139" s="311"/>
      <c r="BO139" s="311"/>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15"/>
      <c r="CS139" s="15"/>
      <c r="CT139" s="86">
        <f t="shared" si="2"/>
        <v>1</v>
      </c>
    </row>
    <row r="140" spans="1:98">
      <c r="A140" s="56" t="s">
        <v>432</v>
      </c>
      <c r="B140" s="55" t="s">
        <v>436</v>
      </c>
      <c r="C140" s="15" t="s">
        <v>434</v>
      </c>
      <c r="D140" s="310" t="s">
        <v>420</v>
      </c>
      <c r="E140" s="310" t="s">
        <v>425</v>
      </c>
      <c r="F140" s="311"/>
      <c r="G140" s="311"/>
      <c r="H140" s="311"/>
      <c r="I140" s="311">
        <v>1</v>
      </c>
      <c r="J140" s="311"/>
      <c r="K140" s="311"/>
      <c r="L140" s="311"/>
      <c r="M140" s="311"/>
      <c r="N140" s="311"/>
      <c r="O140" s="311"/>
      <c r="P140" s="311"/>
      <c r="Q140" s="311"/>
      <c r="R140" s="311"/>
      <c r="S140" s="311"/>
      <c r="T140" s="311"/>
      <c r="U140" s="311"/>
      <c r="V140" s="311"/>
      <c r="W140" s="311"/>
      <c r="X140" s="311"/>
      <c r="Y140" s="311"/>
      <c r="Z140" s="311"/>
      <c r="AA140" s="311"/>
      <c r="AB140" s="311"/>
      <c r="AC140" s="311"/>
      <c r="AD140" s="311"/>
      <c r="AE140" s="311"/>
      <c r="AF140" s="311"/>
      <c r="AG140" s="311"/>
      <c r="AH140" s="311"/>
      <c r="AI140" s="311"/>
      <c r="AJ140" s="311"/>
      <c r="AK140" s="311"/>
      <c r="AL140" s="311"/>
      <c r="AM140" s="311"/>
      <c r="AN140" s="311"/>
      <c r="AO140" s="311"/>
      <c r="AP140" s="311"/>
      <c r="AQ140" s="311"/>
      <c r="AR140" s="311"/>
      <c r="AS140" s="311"/>
      <c r="AT140" s="311"/>
      <c r="AU140" s="311"/>
      <c r="AV140" s="311"/>
      <c r="AW140" s="311"/>
      <c r="AX140" s="311"/>
      <c r="AY140" s="311"/>
      <c r="AZ140" s="311"/>
      <c r="BA140" s="311"/>
      <c r="BB140" s="311"/>
      <c r="BC140" s="311"/>
      <c r="BD140" s="311"/>
      <c r="BE140" s="311"/>
      <c r="BF140" s="311"/>
      <c r="BG140" s="311"/>
      <c r="BH140" s="311"/>
      <c r="BI140" s="312">
        <v>1</v>
      </c>
      <c r="BJ140" s="312">
        <v>1</v>
      </c>
      <c r="BK140" s="312"/>
      <c r="BL140" s="311"/>
      <c r="BM140" s="311"/>
      <c r="BN140" s="311"/>
      <c r="BO140" s="311"/>
      <c r="BP140" s="311"/>
      <c r="BQ140" s="311"/>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15"/>
      <c r="CS140" s="15"/>
      <c r="CT140" s="86">
        <f t="shared" si="2"/>
        <v>3</v>
      </c>
    </row>
    <row r="141" spans="1:98">
      <c r="A141" s="56" t="s">
        <v>437</v>
      </c>
      <c r="B141" s="56" t="s">
        <v>438</v>
      </c>
      <c r="C141" s="15"/>
      <c r="D141" s="310" t="s">
        <v>180</v>
      </c>
      <c r="E141" s="310" t="s">
        <v>439</v>
      </c>
      <c r="F141" s="311"/>
      <c r="G141" s="311">
        <v>1</v>
      </c>
      <c r="H141" s="311"/>
      <c r="I141" s="311"/>
      <c r="J141" s="311">
        <v>1</v>
      </c>
      <c r="K141" s="311"/>
      <c r="L141" s="311"/>
      <c r="M141" s="311"/>
      <c r="N141" s="311"/>
      <c r="O141" s="311"/>
      <c r="P141" s="311"/>
      <c r="Q141" s="311"/>
      <c r="R141" s="311"/>
      <c r="S141" s="311"/>
      <c r="T141" s="311"/>
      <c r="U141" s="311"/>
      <c r="V141" s="311"/>
      <c r="W141" s="311"/>
      <c r="X141" s="311"/>
      <c r="Y141" s="311"/>
      <c r="Z141" s="311"/>
      <c r="AA141" s="311"/>
      <c r="AB141" s="311"/>
      <c r="AC141" s="311"/>
      <c r="AD141" s="311"/>
      <c r="AE141" s="311"/>
      <c r="AF141" s="311"/>
      <c r="AG141" s="311"/>
      <c r="AH141" s="311"/>
      <c r="AI141" s="311"/>
      <c r="AJ141" s="311"/>
      <c r="AK141" s="311"/>
      <c r="AL141" s="311"/>
      <c r="AM141" s="311"/>
      <c r="AN141" s="311"/>
      <c r="AO141" s="311"/>
      <c r="AP141" s="311"/>
      <c r="AQ141" s="311"/>
      <c r="AR141" s="311"/>
      <c r="AS141" s="311"/>
      <c r="AT141" s="311"/>
      <c r="AU141" s="311"/>
      <c r="AV141" s="311"/>
      <c r="AW141" s="311"/>
      <c r="AX141" s="311"/>
      <c r="AY141" s="311"/>
      <c r="AZ141" s="311"/>
      <c r="BA141" s="311"/>
      <c r="BB141" s="311"/>
      <c r="BC141" s="311"/>
      <c r="BD141" s="311"/>
      <c r="BE141" s="311"/>
      <c r="BF141" s="311"/>
      <c r="BG141" s="311"/>
      <c r="BH141" s="311"/>
      <c r="BI141" s="311"/>
      <c r="BJ141" s="311"/>
      <c r="BK141" s="311"/>
      <c r="BL141" s="311"/>
      <c r="BM141" s="311"/>
      <c r="BN141" s="311"/>
      <c r="BO141" s="311"/>
      <c r="BP141" s="22"/>
      <c r="BQ141" s="22"/>
      <c r="BR141" s="22"/>
      <c r="BS141" s="22"/>
      <c r="BT141" s="311"/>
      <c r="BU141" s="311"/>
      <c r="BV141" s="311"/>
      <c r="BW141" s="311"/>
      <c r="BX141" s="311"/>
      <c r="BY141" s="311"/>
      <c r="BZ141" s="22"/>
      <c r="CA141" s="22"/>
      <c r="CB141" s="22"/>
      <c r="CC141" s="22"/>
      <c r="CD141" s="22"/>
      <c r="CE141" s="22"/>
      <c r="CF141" s="22"/>
      <c r="CG141" s="22"/>
      <c r="CH141" s="22"/>
      <c r="CI141" s="22"/>
      <c r="CJ141" s="22"/>
      <c r="CK141" s="22"/>
      <c r="CL141" s="22"/>
      <c r="CM141" s="22"/>
      <c r="CN141" s="22"/>
      <c r="CO141" s="22"/>
      <c r="CP141" s="22"/>
      <c r="CQ141" s="22"/>
      <c r="CR141" s="15"/>
      <c r="CS141" s="15"/>
      <c r="CT141" s="86">
        <f t="shared" si="2"/>
        <v>2</v>
      </c>
    </row>
    <row r="142" spans="1:98">
      <c r="A142" s="56" t="s">
        <v>437</v>
      </c>
      <c r="B142" s="55" t="s">
        <v>440</v>
      </c>
      <c r="C142" s="15">
        <v>4</v>
      </c>
      <c r="D142" s="310" t="s">
        <v>441</v>
      </c>
      <c r="E142" s="310" t="s">
        <v>442</v>
      </c>
      <c r="F142" s="311"/>
      <c r="G142" s="311"/>
      <c r="H142" s="311"/>
      <c r="I142" s="311"/>
      <c r="J142" s="15"/>
      <c r="K142" s="311">
        <v>1</v>
      </c>
      <c r="L142" s="311"/>
      <c r="M142" s="311"/>
      <c r="N142" s="311"/>
      <c r="O142" s="311"/>
      <c r="P142" s="311"/>
      <c r="Q142" s="311"/>
      <c r="R142" s="311"/>
      <c r="S142" s="311"/>
      <c r="T142" s="311"/>
      <c r="U142" s="311"/>
      <c r="V142" s="311"/>
      <c r="W142" s="311"/>
      <c r="X142" s="311"/>
      <c r="Y142" s="311"/>
      <c r="Z142" s="311"/>
      <c r="AA142" s="311"/>
      <c r="AB142" s="311"/>
      <c r="AC142" s="311"/>
      <c r="AD142" s="311"/>
      <c r="AE142" s="311"/>
      <c r="AF142" s="311"/>
      <c r="AG142" s="311"/>
      <c r="AH142" s="311"/>
      <c r="AI142" s="311"/>
      <c r="AJ142" s="311"/>
      <c r="AK142" s="311"/>
      <c r="AL142" s="311"/>
      <c r="AM142" s="311"/>
      <c r="AN142" s="311"/>
      <c r="AO142" s="311"/>
      <c r="AP142" s="311"/>
      <c r="AQ142" s="311"/>
      <c r="AR142" s="311"/>
      <c r="AS142" s="311"/>
      <c r="AT142" s="311"/>
      <c r="AU142" s="311"/>
      <c r="AV142" s="311"/>
      <c r="AW142" s="311"/>
      <c r="AX142" s="311"/>
      <c r="AY142" s="311"/>
      <c r="AZ142" s="311"/>
      <c r="BA142" s="311"/>
      <c r="BB142" s="311"/>
      <c r="BC142" s="311"/>
      <c r="BD142" s="311"/>
      <c r="BE142" s="311"/>
      <c r="BF142" s="311"/>
      <c r="BG142" s="311"/>
      <c r="BH142" s="311"/>
      <c r="BI142" s="311"/>
      <c r="BJ142" s="311"/>
      <c r="BK142" s="311"/>
      <c r="BL142" s="311"/>
      <c r="BM142" s="311"/>
      <c r="BN142" s="311"/>
      <c r="BO142" s="311"/>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15"/>
      <c r="CS142" s="15"/>
      <c r="CT142" s="86">
        <f t="shared" si="2"/>
        <v>1</v>
      </c>
    </row>
    <row r="143" spans="1:98">
      <c r="A143" s="56" t="s">
        <v>443</v>
      </c>
      <c r="B143" s="55" t="s">
        <v>444</v>
      </c>
      <c r="C143" s="15" t="s">
        <v>445</v>
      </c>
      <c r="D143" s="310" t="s">
        <v>446</v>
      </c>
      <c r="E143" s="310"/>
      <c r="F143" s="311"/>
      <c r="G143" s="311"/>
      <c r="H143" s="311"/>
      <c r="I143" s="311"/>
      <c r="J143" s="311"/>
      <c r="K143" s="311"/>
      <c r="L143" s="311"/>
      <c r="M143" s="311"/>
      <c r="N143" s="311"/>
      <c r="O143" s="311"/>
      <c r="P143" s="311"/>
      <c r="Q143" s="311"/>
      <c r="R143" s="311">
        <v>2</v>
      </c>
      <c r="S143" s="311"/>
      <c r="T143" s="311"/>
      <c r="U143" s="311"/>
      <c r="V143" s="311"/>
      <c r="W143" s="311"/>
      <c r="X143" s="311"/>
      <c r="Y143" s="311"/>
      <c r="Z143" s="311"/>
      <c r="AA143" s="311"/>
      <c r="AB143" s="311"/>
      <c r="AC143" s="311"/>
      <c r="AD143" s="311"/>
      <c r="AE143" s="311"/>
      <c r="AF143" s="311"/>
      <c r="AG143" s="311"/>
      <c r="AH143" s="311"/>
      <c r="AI143" s="311"/>
      <c r="AJ143" s="311"/>
      <c r="AK143" s="311"/>
      <c r="AL143" s="311"/>
      <c r="AM143" s="311"/>
      <c r="AN143" s="311"/>
      <c r="AO143" s="311"/>
      <c r="AP143" s="311"/>
      <c r="AQ143" s="311"/>
      <c r="AR143" s="311"/>
      <c r="AS143" s="311"/>
      <c r="AT143" s="311"/>
      <c r="AU143" s="311"/>
      <c r="AV143" s="311"/>
      <c r="AW143" s="311"/>
      <c r="AX143" s="311"/>
      <c r="AY143" s="311"/>
      <c r="AZ143" s="311"/>
      <c r="BA143" s="311"/>
      <c r="BB143" s="311"/>
      <c r="BC143" s="311"/>
      <c r="BD143" s="311"/>
      <c r="BE143" s="311"/>
      <c r="BF143" s="311"/>
      <c r="BG143" s="311"/>
      <c r="BH143" s="311"/>
      <c r="BI143" s="312"/>
      <c r="BJ143" s="312"/>
      <c r="BK143" s="312">
        <v>2</v>
      </c>
      <c r="BL143" s="311"/>
      <c r="BM143" s="311"/>
      <c r="BN143" s="311"/>
      <c r="BO143" s="311"/>
      <c r="BP143" s="22"/>
      <c r="BQ143" s="22"/>
      <c r="BR143" s="22"/>
      <c r="BS143" s="22"/>
      <c r="BT143" s="22"/>
      <c r="BU143" s="22"/>
      <c r="BV143" s="22">
        <v>1</v>
      </c>
      <c r="BW143" s="22">
        <v>1</v>
      </c>
      <c r="BX143" s="22"/>
      <c r="BY143" s="22"/>
      <c r="BZ143" s="22"/>
      <c r="CA143" s="22"/>
      <c r="CB143" s="22"/>
      <c r="CC143" s="22"/>
      <c r="CD143" s="22"/>
      <c r="CE143" s="22"/>
      <c r="CF143" s="22"/>
      <c r="CG143" s="22"/>
      <c r="CH143" s="22"/>
      <c r="CI143" s="22"/>
      <c r="CJ143" s="22"/>
      <c r="CK143" s="22"/>
      <c r="CL143" s="22"/>
      <c r="CM143" s="22"/>
      <c r="CN143" s="22"/>
      <c r="CO143" s="22"/>
      <c r="CP143" s="22"/>
      <c r="CQ143" s="22"/>
      <c r="CR143" s="15"/>
      <c r="CS143" s="15"/>
      <c r="CT143" s="86">
        <f t="shared" si="2"/>
        <v>6</v>
      </c>
    </row>
    <row r="144" spans="1:98">
      <c r="A144" s="56" t="s">
        <v>443</v>
      </c>
      <c r="B144" s="55" t="s">
        <v>449</v>
      </c>
      <c r="C144" s="15" t="s">
        <v>450</v>
      </c>
      <c r="D144" s="310" t="s">
        <v>451</v>
      </c>
      <c r="E144" s="310"/>
      <c r="F144" s="311"/>
      <c r="G144" s="311"/>
      <c r="H144" s="311"/>
      <c r="I144" s="311"/>
      <c r="J144" s="311"/>
      <c r="K144" s="311"/>
      <c r="L144" s="311"/>
      <c r="M144" s="311"/>
      <c r="N144" s="311"/>
      <c r="O144" s="311"/>
      <c r="P144" s="311"/>
      <c r="Q144" s="311"/>
      <c r="R144" s="311"/>
      <c r="S144" s="311"/>
      <c r="T144" s="311"/>
      <c r="U144" s="311"/>
      <c r="V144" s="311"/>
      <c r="W144" s="311"/>
      <c r="X144" s="311"/>
      <c r="Y144" s="311"/>
      <c r="Z144" s="311"/>
      <c r="AA144" s="311"/>
      <c r="AB144" s="311"/>
      <c r="AC144" s="311"/>
      <c r="AD144" s="311"/>
      <c r="AE144" s="311"/>
      <c r="AF144" s="311"/>
      <c r="AG144" s="311"/>
      <c r="AH144" s="311"/>
      <c r="AI144" s="311"/>
      <c r="AJ144" s="311"/>
      <c r="AK144" s="311"/>
      <c r="AL144" s="311"/>
      <c r="AM144" s="311"/>
      <c r="AN144" s="311"/>
      <c r="AO144" s="311"/>
      <c r="AP144" s="311"/>
      <c r="AQ144" s="311"/>
      <c r="AR144" s="311"/>
      <c r="AS144" s="311"/>
      <c r="AT144" s="311"/>
      <c r="AU144" s="311"/>
      <c r="AV144" s="311"/>
      <c r="AW144" s="311"/>
      <c r="AX144" s="311"/>
      <c r="AY144" s="311"/>
      <c r="AZ144" s="311"/>
      <c r="BA144" s="311"/>
      <c r="BB144" s="311"/>
      <c r="BC144" s="311"/>
      <c r="BD144" s="311"/>
      <c r="BE144" s="311"/>
      <c r="BF144" s="311"/>
      <c r="BG144" s="311"/>
      <c r="BH144" s="311"/>
      <c r="BI144" s="312"/>
      <c r="BJ144" s="312"/>
      <c r="BK144" s="312"/>
      <c r="BL144" s="311"/>
      <c r="BM144" s="311"/>
      <c r="BN144" s="311"/>
      <c r="BO144" s="311"/>
      <c r="BP144" s="22"/>
      <c r="BQ144" s="22"/>
      <c r="BR144" s="22"/>
      <c r="BS144" s="22"/>
      <c r="BT144" s="22"/>
      <c r="BU144" s="22"/>
      <c r="BV144" s="22"/>
      <c r="BW144" s="22"/>
      <c r="BX144" s="22"/>
      <c r="BY144" s="22"/>
      <c r="BZ144" s="22"/>
      <c r="CA144" s="22"/>
      <c r="CB144" s="22">
        <v>1</v>
      </c>
      <c r="CC144" s="22"/>
      <c r="CD144" s="22"/>
      <c r="CE144" s="22"/>
      <c r="CF144" s="22"/>
      <c r="CG144" s="22"/>
      <c r="CH144" s="22"/>
      <c r="CI144" s="22"/>
      <c r="CJ144" s="22"/>
      <c r="CK144" s="22"/>
      <c r="CL144" s="22"/>
      <c r="CM144" s="22"/>
      <c r="CN144" s="22"/>
      <c r="CO144" s="22"/>
      <c r="CP144" s="22"/>
      <c r="CQ144" s="22"/>
      <c r="CR144" s="15"/>
      <c r="CS144" s="15"/>
      <c r="CT144" s="86">
        <f t="shared" si="2"/>
        <v>1</v>
      </c>
    </row>
    <row r="145" spans="1:98">
      <c r="A145" s="56" t="s">
        <v>443</v>
      </c>
      <c r="B145" s="55" t="s">
        <v>447</v>
      </c>
      <c r="C145" s="15" t="s">
        <v>448</v>
      </c>
      <c r="D145" s="310" t="s">
        <v>330</v>
      </c>
      <c r="E145" s="310"/>
      <c r="F145" s="311"/>
      <c r="G145" s="311"/>
      <c r="H145" s="311"/>
      <c r="I145" s="311"/>
      <c r="J145" s="311"/>
      <c r="K145" s="311"/>
      <c r="L145" s="311"/>
      <c r="M145" s="311"/>
      <c r="N145" s="311"/>
      <c r="O145" s="311"/>
      <c r="P145" s="311"/>
      <c r="Q145" s="311"/>
      <c r="R145" s="311"/>
      <c r="S145" s="311"/>
      <c r="T145" s="311"/>
      <c r="U145" s="311"/>
      <c r="V145" s="311"/>
      <c r="W145" s="311"/>
      <c r="X145" s="311"/>
      <c r="Y145" s="311"/>
      <c r="Z145" s="311"/>
      <c r="AA145" s="311"/>
      <c r="AB145" s="311"/>
      <c r="AC145" s="311"/>
      <c r="AD145" s="311"/>
      <c r="AE145" s="311"/>
      <c r="AF145" s="311"/>
      <c r="AG145" s="311"/>
      <c r="AH145" s="311"/>
      <c r="AI145" s="311"/>
      <c r="AJ145" s="311"/>
      <c r="AK145" s="311"/>
      <c r="AL145" s="311"/>
      <c r="AM145" s="311"/>
      <c r="AN145" s="311"/>
      <c r="AO145" s="311"/>
      <c r="AP145" s="311"/>
      <c r="AQ145" s="311"/>
      <c r="AR145" s="311"/>
      <c r="AS145" s="311"/>
      <c r="AT145" s="311"/>
      <c r="AU145" s="311"/>
      <c r="AV145" s="311"/>
      <c r="AW145" s="311"/>
      <c r="AX145" s="311"/>
      <c r="AY145" s="311"/>
      <c r="AZ145" s="311"/>
      <c r="BA145" s="311"/>
      <c r="BB145" s="311"/>
      <c r="BC145" s="311"/>
      <c r="BD145" s="311"/>
      <c r="BE145" s="311"/>
      <c r="BF145" s="311"/>
      <c r="BG145" s="311"/>
      <c r="BH145" s="311"/>
      <c r="BI145" s="312"/>
      <c r="BJ145" s="312"/>
      <c r="BK145" s="312">
        <v>2</v>
      </c>
      <c r="BL145" s="311"/>
      <c r="BM145" s="311"/>
      <c r="BN145" s="311"/>
      <c r="BO145" s="311"/>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15"/>
      <c r="CS145" s="15"/>
      <c r="CT145" s="86">
        <f t="shared" si="2"/>
        <v>2</v>
      </c>
    </row>
    <row r="146" spans="1:98">
      <c r="A146" s="56" t="s">
        <v>443</v>
      </c>
      <c r="B146" s="55" t="s">
        <v>452</v>
      </c>
      <c r="C146" s="15"/>
      <c r="D146" s="310" t="s">
        <v>330</v>
      </c>
      <c r="E146" s="310"/>
      <c r="F146" s="311"/>
      <c r="G146" s="311"/>
      <c r="H146" s="311"/>
      <c r="I146" s="311"/>
      <c r="J146" s="311"/>
      <c r="K146" s="311"/>
      <c r="L146" s="311"/>
      <c r="M146" s="311"/>
      <c r="N146" s="311"/>
      <c r="O146" s="311"/>
      <c r="P146" s="311"/>
      <c r="Q146" s="311"/>
      <c r="R146" s="311"/>
      <c r="S146" s="311"/>
      <c r="T146" s="311"/>
      <c r="U146" s="311"/>
      <c r="V146" s="311"/>
      <c r="W146" s="311"/>
      <c r="X146" s="311"/>
      <c r="Y146" s="311"/>
      <c r="Z146" s="311">
        <v>1</v>
      </c>
      <c r="AA146" s="311"/>
      <c r="AB146" s="311"/>
      <c r="AC146" s="311"/>
      <c r="AD146" s="311"/>
      <c r="AE146" s="311"/>
      <c r="AF146" s="311"/>
      <c r="AG146" s="311"/>
      <c r="AH146" s="311"/>
      <c r="AI146" s="311"/>
      <c r="AJ146" s="311"/>
      <c r="AK146" s="311"/>
      <c r="AL146" s="311"/>
      <c r="AM146" s="311"/>
      <c r="AN146" s="311"/>
      <c r="AO146" s="311"/>
      <c r="AP146" s="311"/>
      <c r="AQ146" s="311"/>
      <c r="AR146" s="311"/>
      <c r="AS146" s="311"/>
      <c r="AT146" s="311"/>
      <c r="AU146" s="311"/>
      <c r="AV146" s="311"/>
      <c r="AW146" s="311"/>
      <c r="AX146" s="311"/>
      <c r="AY146" s="311"/>
      <c r="AZ146" s="311"/>
      <c r="BA146" s="311"/>
      <c r="BB146" s="311"/>
      <c r="BC146" s="311"/>
      <c r="BD146" s="311"/>
      <c r="BE146" s="311"/>
      <c r="BF146" s="311"/>
      <c r="BG146" s="311"/>
      <c r="BH146" s="311"/>
      <c r="BI146" s="312"/>
      <c r="BJ146" s="312"/>
      <c r="BK146" s="312">
        <v>2</v>
      </c>
      <c r="BL146" s="311"/>
      <c r="BM146" s="311"/>
      <c r="BN146" s="311"/>
      <c r="BO146" s="311"/>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15"/>
      <c r="CS146" s="15"/>
      <c r="CT146" s="86">
        <f t="shared" si="2"/>
        <v>3</v>
      </c>
    </row>
    <row r="147" spans="1:98" ht="30">
      <c r="A147" s="56" t="s">
        <v>453</v>
      </c>
      <c r="B147" s="55" t="s">
        <v>267</v>
      </c>
      <c r="C147" s="15" t="s">
        <v>797</v>
      </c>
      <c r="D147" s="310" t="s">
        <v>268</v>
      </c>
      <c r="E147" s="310" t="s">
        <v>269</v>
      </c>
      <c r="F147" s="311"/>
      <c r="G147" s="311"/>
      <c r="H147" s="311"/>
      <c r="I147" s="311"/>
      <c r="J147" s="311"/>
      <c r="K147" s="311"/>
      <c r="L147" s="311">
        <v>2</v>
      </c>
      <c r="M147" s="311">
        <v>1</v>
      </c>
      <c r="N147" s="311"/>
      <c r="O147" s="311"/>
      <c r="P147" s="311"/>
      <c r="Q147" s="311"/>
      <c r="R147" s="311"/>
      <c r="S147" s="311"/>
      <c r="T147" s="311"/>
      <c r="U147" s="311"/>
      <c r="V147" s="311"/>
      <c r="W147" s="311"/>
      <c r="X147" s="311"/>
      <c r="Y147" s="311"/>
      <c r="Z147" s="311"/>
      <c r="AA147" s="311"/>
      <c r="AB147" s="311"/>
      <c r="AC147" s="311"/>
      <c r="AD147" s="311"/>
      <c r="AE147" s="311"/>
      <c r="AF147" s="311"/>
      <c r="AG147" s="311"/>
      <c r="AH147" s="311"/>
      <c r="AI147" s="311"/>
      <c r="AJ147" s="311"/>
      <c r="AK147" s="311"/>
      <c r="AL147" s="311"/>
      <c r="AM147" s="311"/>
      <c r="AN147" s="311"/>
      <c r="AO147" s="311"/>
      <c r="AP147" s="311"/>
      <c r="AQ147" s="311"/>
      <c r="AR147" s="311"/>
      <c r="AS147" s="311"/>
      <c r="AT147" s="311"/>
      <c r="AU147" s="311"/>
      <c r="AV147" s="311"/>
      <c r="AW147" s="311"/>
      <c r="AX147" s="311"/>
      <c r="AY147" s="311"/>
      <c r="AZ147" s="311"/>
      <c r="BA147" s="311"/>
      <c r="BB147" s="311"/>
      <c r="BC147" s="311"/>
      <c r="BD147" s="311"/>
      <c r="BE147" s="311"/>
      <c r="BF147" s="311"/>
      <c r="BG147" s="311"/>
      <c r="BH147" s="311"/>
      <c r="BI147" s="311"/>
      <c r="BJ147" s="311"/>
      <c r="BK147" s="311"/>
      <c r="BL147" s="311"/>
      <c r="BM147" s="311"/>
      <c r="BN147" s="311"/>
      <c r="BO147" s="311"/>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15"/>
      <c r="CS147" s="15"/>
      <c r="CT147" s="86">
        <f t="shared" si="2"/>
        <v>3</v>
      </c>
    </row>
    <row r="148" spans="1:98" ht="30">
      <c r="A148" s="56" t="s">
        <v>453</v>
      </c>
      <c r="B148" s="55" t="s">
        <v>270</v>
      </c>
      <c r="C148" s="15" t="s">
        <v>798</v>
      </c>
      <c r="D148" s="310" t="s">
        <v>271</v>
      </c>
      <c r="E148" s="310" t="s">
        <v>272</v>
      </c>
      <c r="F148" s="311"/>
      <c r="G148" s="311"/>
      <c r="H148" s="311"/>
      <c r="I148" s="311"/>
      <c r="J148" s="311"/>
      <c r="K148" s="311"/>
      <c r="L148" s="311">
        <v>1</v>
      </c>
      <c r="M148" s="311"/>
      <c r="N148" s="311"/>
      <c r="O148" s="311"/>
      <c r="P148" s="311"/>
      <c r="Q148" s="311"/>
      <c r="R148" s="311"/>
      <c r="S148" s="311"/>
      <c r="T148" s="311"/>
      <c r="U148" s="311"/>
      <c r="V148" s="311"/>
      <c r="W148" s="311"/>
      <c r="X148" s="311"/>
      <c r="Y148" s="311"/>
      <c r="Z148" s="311"/>
      <c r="AA148" s="311"/>
      <c r="AB148" s="311"/>
      <c r="AC148" s="311"/>
      <c r="AD148" s="311"/>
      <c r="AE148" s="311"/>
      <c r="AF148" s="311"/>
      <c r="AG148" s="311"/>
      <c r="AH148" s="311"/>
      <c r="AI148" s="311"/>
      <c r="AJ148" s="311"/>
      <c r="AK148" s="311"/>
      <c r="AL148" s="311"/>
      <c r="AM148" s="311"/>
      <c r="AN148" s="311"/>
      <c r="AO148" s="311"/>
      <c r="AP148" s="311"/>
      <c r="AQ148" s="311"/>
      <c r="AR148" s="311"/>
      <c r="AS148" s="311"/>
      <c r="AT148" s="311"/>
      <c r="AU148" s="311"/>
      <c r="AV148" s="311"/>
      <c r="AW148" s="311"/>
      <c r="AX148" s="311"/>
      <c r="AY148" s="311"/>
      <c r="AZ148" s="311"/>
      <c r="BA148" s="311"/>
      <c r="BB148" s="311"/>
      <c r="BC148" s="311"/>
      <c r="BD148" s="311"/>
      <c r="BE148" s="311"/>
      <c r="BF148" s="311"/>
      <c r="BG148" s="311"/>
      <c r="BH148" s="311"/>
      <c r="BI148" s="311"/>
      <c r="BJ148" s="311"/>
      <c r="BK148" s="311"/>
      <c r="BL148" s="311"/>
      <c r="BM148" s="311"/>
      <c r="BN148" s="311"/>
      <c r="BO148" s="311"/>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15"/>
      <c r="CS148" s="15"/>
      <c r="CT148" s="86">
        <f t="shared" si="2"/>
        <v>1</v>
      </c>
    </row>
    <row r="149" spans="1:98" ht="30">
      <c r="A149" s="56" t="s">
        <v>453</v>
      </c>
      <c r="B149" s="55" t="s">
        <v>273</v>
      </c>
      <c r="C149" s="15" t="s">
        <v>750</v>
      </c>
      <c r="D149" s="310" t="s">
        <v>274</v>
      </c>
      <c r="E149" s="310" t="s">
        <v>275</v>
      </c>
      <c r="F149" s="311"/>
      <c r="G149" s="311"/>
      <c r="H149" s="311"/>
      <c r="I149" s="311"/>
      <c r="J149" s="311"/>
      <c r="K149" s="311"/>
      <c r="L149" s="311"/>
      <c r="M149" s="311">
        <v>1</v>
      </c>
      <c r="N149" s="311"/>
      <c r="O149" s="311"/>
      <c r="P149" s="311"/>
      <c r="Q149" s="311"/>
      <c r="R149" s="311"/>
      <c r="S149" s="311"/>
      <c r="T149" s="311"/>
      <c r="U149" s="311"/>
      <c r="V149" s="311"/>
      <c r="W149" s="311"/>
      <c r="X149" s="311"/>
      <c r="Y149" s="311"/>
      <c r="Z149" s="311"/>
      <c r="AA149" s="311"/>
      <c r="AB149" s="311"/>
      <c r="AC149" s="311"/>
      <c r="AD149" s="311"/>
      <c r="AE149" s="311"/>
      <c r="AF149" s="311"/>
      <c r="AG149" s="311"/>
      <c r="AH149" s="311"/>
      <c r="AI149" s="311"/>
      <c r="AJ149" s="311"/>
      <c r="AK149" s="311"/>
      <c r="AL149" s="311"/>
      <c r="AM149" s="311"/>
      <c r="AN149" s="311"/>
      <c r="AO149" s="311"/>
      <c r="AP149" s="311"/>
      <c r="AQ149" s="311"/>
      <c r="AR149" s="311"/>
      <c r="AS149" s="311"/>
      <c r="AT149" s="311"/>
      <c r="AU149" s="311"/>
      <c r="AV149" s="311"/>
      <c r="AW149" s="311"/>
      <c r="AX149" s="311"/>
      <c r="AY149" s="311"/>
      <c r="AZ149" s="311"/>
      <c r="BA149" s="311"/>
      <c r="BB149" s="311"/>
      <c r="BC149" s="311"/>
      <c r="BD149" s="311"/>
      <c r="BE149" s="311"/>
      <c r="BF149" s="311"/>
      <c r="BG149" s="311"/>
      <c r="BH149" s="311"/>
      <c r="BI149" s="311"/>
      <c r="BJ149" s="311"/>
      <c r="BK149" s="311"/>
      <c r="BL149" s="311"/>
      <c r="BM149" s="311"/>
      <c r="BN149" s="311"/>
      <c r="BO149" s="311"/>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15"/>
      <c r="CS149" s="15"/>
      <c r="CT149" s="86">
        <f t="shared" si="2"/>
        <v>1</v>
      </c>
    </row>
    <row r="150" spans="1:98" ht="30">
      <c r="A150" s="56" t="s">
        <v>453</v>
      </c>
      <c r="B150" s="55" t="s">
        <v>483</v>
      </c>
      <c r="C150" s="15"/>
      <c r="D150" s="310" t="s">
        <v>388</v>
      </c>
      <c r="E150" s="310"/>
      <c r="F150" s="311"/>
      <c r="G150" s="311"/>
      <c r="H150" s="311">
        <v>9</v>
      </c>
      <c r="I150" s="311"/>
      <c r="J150" s="311"/>
      <c r="K150" s="311">
        <v>16</v>
      </c>
      <c r="L150" s="311">
        <v>5</v>
      </c>
      <c r="M150" s="311">
        <f>10+2+7+21+15</f>
        <v>55</v>
      </c>
      <c r="N150" s="311"/>
      <c r="O150" s="311"/>
      <c r="P150" s="311"/>
      <c r="Q150" s="311"/>
      <c r="R150" s="311"/>
      <c r="S150" s="311"/>
      <c r="T150" s="311"/>
      <c r="U150" s="311"/>
      <c r="V150" s="311"/>
      <c r="W150" s="311"/>
      <c r="X150" s="311"/>
      <c r="Y150" s="311"/>
      <c r="Z150" s="311">
        <v>1</v>
      </c>
      <c r="AA150" s="311">
        <v>1</v>
      </c>
      <c r="AB150" s="311"/>
      <c r="AC150" s="311"/>
      <c r="AD150" s="311"/>
      <c r="AE150" s="311">
        <v>1</v>
      </c>
      <c r="AF150" s="311"/>
      <c r="AG150" s="311">
        <v>1</v>
      </c>
      <c r="AH150" s="311"/>
      <c r="AI150" s="311"/>
      <c r="AJ150" s="15"/>
      <c r="AK150" s="311"/>
      <c r="AL150" s="311"/>
      <c r="AM150" s="311"/>
      <c r="AN150" s="311"/>
      <c r="AO150" s="311"/>
      <c r="AP150" s="311"/>
      <c r="AQ150" s="311"/>
      <c r="AR150" s="311"/>
      <c r="AS150" s="311"/>
      <c r="AT150" s="311">
        <v>1</v>
      </c>
      <c r="AU150" s="311"/>
      <c r="AV150" s="311"/>
      <c r="AW150" s="311"/>
      <c r="AX150" s="311"/>
      <c r="AY150" s="311"/>
      <c r="AZ150" s="311"/>
      <c r="BA150" s="311"/>
      <c r="BB150" s="311">
        <v>1</v>
      </c>
      <c r="BC150" s="311"/>
      <c r="BD150" s="311"/>
      <c r="BE150" s="311"/>
      <c r="BF150" s="311"/>
      <c r="BG150" s="311"/>
      <c r="BH150" s="311">
        <v>2</v>
      </c>
      <c r="BI150" s="312">
        <v>2</v>
      </c>
      <c r="BJ150" s="312"/>
      <c r="BK150" s="312"/>
      <c r="BL150" s="311"/>
      <c r="BM150" s="311"/>
      <c r="BN150" s="311"/>
      <c r="BO150" s="311"/>
      <c r="BP150" s="22"/>
      <c r="BQ150" s="22"/>
      <c r="BR150" s="22"/>
      <c r="BS150" s="22"/>
      <c r="BT150" s="22"/>
      <c r="BU150" s="22"/>
      <c r="BV150" s="22"/>
      <c r="BW150" s="22"/>
      <c r="BX150" s="22"/>
      <c r="BY150" s="22">
        <v>1</v>
      </c>
      <c r="BZ150" s="22"/>
      <c r="CA150" s="22"/>
      <c r="CB150" s="22"/>
      <c r="CC150" s="22"/>
      <c r="CD150" s="22"/>
      <c r="CE150" s="22"/>
      <c r="CF150" s="22"/>
      <c r="CG150" s="22"/>
      <c r="CH150" s="22"/>
      <c r="CI150" s="22"/>
      <c r="CJ150" s="22"/>
      <c r="CK150" s="22"/>
      <c r="CL150" s="22"/>
      <c r="CM150" s="22"/>
      <c r="CN150" s="22"/>
      <c r="CO150" s="22"/>
      <c r="CP150" s="22"/>
      <c r="CQ150" s="22"/>
      <c r="CR150" s="15"/>
      <c r="CS150" s="15"/>
      <c r="CT150" s="86">
        <f t="shared" si="2"/>
        <v>96</v>
      </c>
    </row>
    <row r="151" spans="1:98" ht="30">
      <c r="A151" s="56" t="s">
        <v>453</v>
      </c>
      <c r="B151" s="55" t="s">
        <v>454</v>
      </c>
      <c r="C151" s="15" t="s">
        <v>751</v>
      </c>
      <c r="D151" s="310" t="s">
        <v>455</v>
      </c>
      <c r="E151" s="310" t="s">
        <v>456</v>
      </c>
      <c r="F151" s="311"/>
      <c r="G151" s="311"/>
      <c r="H151" s="311"/>
      <c r="I151" s="311"/>
      <c r="J151" s="15"/>
      <c r="K151" s="311"/>
      <c r="L151" s="311"/>
      <c r="M151" s="311">
        <v>1</v>
      </c>
      <c r="N151" s="311"/>
      <c r="O151" s="311"/>
      <c r="P151" s="311"/>
      <c r="Q151" s="311"/>
      <c r="R151" s="311"/>
      <c r="S151" s="311"/>
      <c r="T151" s="311"/>
      <c r="U151" s="311"/>
      <c r="V151" s="311"/>
      <c r="W151" s="311"/>
      <c r="X151" s="311"/>
      <c r="Y151" s="311"/>
      <c r="Z151" s="311"/>
      <c r="AA151" s="311"/>
      <c r="AB151" s="311"/>
      <c r="AC151" s="311"/>
      <c r="AD151" s="311"/>
      <c r="AE151" s="311"/>
      <c r="AF151" s="311"/>
      <c r="AG151" s="311"/>
      <c r="AH151" s="311"/>
      <c r="AI151" s="311"/>
      <c r="AJ151" s="311"/>
      <c r="AK151" s="311"/>
      <c r="AL151" s="311"/>
      <c r="AM151" s="311"/>
      <c r="AN151" s="311"/>
      <c r="AO151" s="311"/>
      <c r="AP151" s="311"/>
      <c r="AQ151" s="311"/>
      <c r="AR151" s="311"/>
      <c r="AS151" s="311"/>
      <c r="AT151" s="311"/>
      <c r="AU151" s="311"/>
      <c r="AV151" s="311"/>
      <c r="AW151" s="311"/>
      <c r="AX151" s="311"/>
      <c r="AY151" s="311"/>
      <c r="AZ151" s="311"/>
      <c r="BA151" s="311"/>
      <c r="BB151" s="311"/>
      <c r="BC151" s="311"/>
      <c r="BD151" s="311"/>
      <c r="BE151" s="311"/>
      <c r="BF151" s="311"/>
      <c r="BG151" s="311"/>
      <c r="BH151" s="311"/>
      <c r="BI151" s="311"/>
      <c r="BJ151" s="311"/>
      <c r="BK151" s="311"/>
      <c r="BL151" s="311"/>
      <c r="BM151" s="311"/>
      <c r="BN151" s="311"/>
      <c r="BO151" s="311"/>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15"/>
      <c r="CS151" s="15"/>
      <c r="CT151" s="86">
        <f t="shared" si="2"/>
        <v>1</v>
      </c>
    </row>
    <row r="152" spans="1:98" ht="30">
      <c r="A152" s="56" t="s">
        <v>453</v>
      </c>
      <c r="B152" s="55" t="s">
        <v>708</v>
      </c>
      <c r="C152" s="15" t="s">
        <v>752</v>
      </c>
      <c r="D152" s="310" t="s">
        <v>457</v>
      </c>
      <c r="E152" s="310"/>
      <c r="F152" s="311"/>
      <c r="G152" s="311"/>
      <c r="H152" s="311"/>
      <c r="I152" s="311"/>
      <c r="J152" s="15"/>
      <c r="K152" s="311"/>
      <c r="L152" s="311"/>
      <c r="M152" s="311">
        <v>2</v>
      </c>
      <c r="N152" s="311"/>
      <c r="O152" s="311"/>
      <c r="P152" s="311"/>
      <c r="Q152" s="311"/>
      <c r="R152" s="311"/>
      <c r="S152" s="311"/>
      <c r="T152" s="311"/>
      <c r="U152" s="311"/>
      <c r="V152" s="311"/>
      <c r="W152" s="311"/>
      <c r="X152" s="311"/>
      <c r="Y152" s="311"/>
      <c r="Z152" s="311"/>
      <c r="AA152" s="311"/>
      <c r="AB152" s="311"/>
      <c r="AC152" s="311"/>
      <c r="AD152" s="311"/>
      <c r="AE152" s="311"/>
      <c r="AF152" s="311"/>
      <c r="AG152" s="311"/>
      <c r="AH152" s="311"/>
      <c r="AI152" s="311"/>
      <c r="AJ152" s="311"/>
      <c r="AK152" s="311"/>
      <c r="AL152" s="311"/>
      <c r="AM152" s="311"/>
      <c r="AN152" s="311"/>
      <c r="AO152" s="311"/>
      <c r="AP152" s="311"/>
      <c r="AQ152" s="311"/>
      <c r="AR152" s="311"/>
      <c r="AS152" s="311"/>
      <c r="AT152" s="311"/>
      <c r="AU152" s="311"/>
      <c r="AV152" s="311"/>
      <c r="AW152" s="311"/>
      <c r="AX152" s="311"/>
      <c r="AY152" s="311"/>
      <c r="AZ152" s="311"/>
      <c r="BA152" s="311"/>
      <c r="BB152" s="311"/>
      <c r="BC152" s="311"/>
      <c r="BD152" s="311"/>
      <c r="BE152" s="311"/>
      <c r="BF152" s="311"/>
      <c r="BG152" s="311"/>
      <c r="BH152" s="311"/>
      <c r="BI152" s="311"/>
      <c r="BJ152" s="311"/>
      <c r="BK152" s="311"/>
      <c r="BL152" s="311"/>
      <c r="BM152" s="311"/>
      <c r="BN152" s="311"/>
      <c r="BO152" s="311"/>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15"/>
      <c r="CS152" s="15"/>
      <c r="CT152" s="86">
        <f t="shared" si="2"/>
        <v>2</v>
      </c>
    </row>
    <row r="153" spans="1:98">
      <c r="A153" s="56" t="s">
        <v>458</v>
      </c>
      <c r="B153" s="55" t="s">
        <v>459</v>
      </c>
      <c r="C153" s="15" t="s">
        <v>753</v>
      </c>
      <c r="D153" s="310"/>
      <c r="E153" s="310"/>
      <c r="F153" s="311"/>
      <c r="G153" s="311"/>
      <c r="H153" s="311"/>
      <c r="I153" s="311"/>
      <c r="J153" s="15"/>
      <c r="K153" s="311"/>
      <c r="L153" s="311"/>
      <c r="M153" s="311"/>
      <c r="N153" s="311"/>
      <c r="O153" s="311"/>
      <c r="P153" s="311">
        <v>1</v>
      </c>
      <c r="Q153" s="311"/>
      <c r="R153" s="311"/>
      <c r="S153" s="311"/>
      <c r="T153" s="311"/>
      <c r="U153" s="311"/>
      <c r="V153" s="311"/>
      <c r="W153" s="311"/>
      <c r="X153" s="311"/>
      <c r="Y153" s="311"/>
      <c r="Z153" s="311"/>
      <c r="AA153" s="311"/>
      <c r="AB153" s="311"/>
      <c r="AC153" s="311"/>
      <c r="AD153" s="311"/>
      <c r="AE153" s="311"/>
      <c r="AF153" s="311"/>
      <c r="AG153" s="311"/>
      <c r="AH153" s="311"/>
      <c r="AI153" s="311"/>
      <c r="AJ153" s="311"/>
      <c r="AK153" s="311"/>
      <c r="AL153" s="311"/>
      <c r="AM153" s="311"/>
      <c r="AN153" s="311"/>
      <c r="AO153" s="311"/>
      <c r="AP153" s="311"/>
      <c r="AQ153" s="311"/>
      <c r="AR153" s="311"/>
      <c r="AS153" s="311"/>
      <c r="AT153" s="311"/>
      <c r="AU153" s="311"/>
      <c r="AV153" s="311"/>
      <c r="AW153" s="311"/>
      <c r="AX153" s="311"/>
      <c r="AY153" s="311"/>
      <c r="AZ153" s="311"/>
      <c r="BA153" s="311"/>
      <c r="BB153" s="311"/>
      <c r="BC153" s="311"/>
      <c r="BD153" s="311"/>
      <c r="BE153" s="311"/>
      <c r="BF153" s="311"/>
      <c r="BG153" s="311"/>
      <c r="BH153" s="311"/>
      <c r="BI153" s="311"/>
      <c r="BJ153" s="311"/>
      <c r="BK153" s="311"/>
      <c r="BL153" s="311"/>
      <c r="BM153" s="311"/>
      <c r="BN153" s="311"/>
      <c r="BO153" s="311"/>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15"/>
      <c r="CS153" s="15"/>
      <c r="CT153" s="86">
        <f t="shared" si="2"/>
        <v>1</v>
      </c>
    </row>
    <row r="154" spans="1:98">
      <c r="A154" s="56" t="s">
        <v>458</v>
      </c>
      <c r="B154" s="55" t="s">
        <v>460</v>
      </c>
      <c r="C154" s="15" t="s">
        <v>754</v>
      </c>
      <c r="D154" s="310"/>
      <c r="E154" s="310"/>
      <c r="F154" s="311"/>
      <c r="G154" s="311"/>
      <c r="H154" s="311"/>
      <c r="I154" s="311"/>
      <c r="J154" s="15"/>
      <c r="K154" s="311"/>
      <c r="L154" s="311"/>
      <c r="M154" s="311"/>
      <c r="N154" s="311"/>
      <c r="O154" s="311"/>
      <c r="P154" s="311">
        <v>1</v>
      </c>
      <c r="Q154" s="311"/>
      <c r="R154" s="311"/>
      <c r="S154" s="311"/>
      <c r="T154" s="311"/>
      <c r="U154" s="311"/>
      <c r="V154" s="311"/>
      <c r="W154" s="311"/>
      <c r="X154" s="311"/>
      <c r="Y154" s="311"/>
      <c r="Z154" s="311"/>
      <c r="AA154" s="311"/>
      <c r="AB154" s="311"/>
      <c r="AC154" s="311"/>
      <c r="AD154" s="311"/>
      <c r="AE154" s="311"/>
      <c r="AF154" s="311"/>
      <c r="AG154" s="311"/>
      <c r="AH154" s="311"/>
      <c r="AI154" s="311"/>
      <c r="AJ154" s="311"/>
      <c r="AK154" s="311"/>
      <c r="AL154" s="311"/>
      <c r="AM154" s="311"/>
      <c r="AN154" s="311"/>
      <c r="AO154" s="311"/>
      <c r="AP154" s="311"/>
      <c r="AQ154" s="311"/>
      <c r="AR154" s="311"/>
      <c r="AS154" s="311"/>
      <c r="AT154" s="311"/>
      <c r="AU154" s="311"/>
      <c r="AV154" s="311"/>
      <c r="AW154" s="311"/>
      <c r="AX154" s="311"/>
      <c r="AY154" s="311"/>
      <c r="AZ154" s="311"/>
      <c r="BA154" s="311"/>
      <c r="BB154" s="311"/>
      <c r="BC154" s="311"/>
      <c r="BD154" s="311"/>
      <c r="BE154" s="311"/>
      <c r="BF154" s="311"/>
      <c r="BG154" s="311"/>
      <c r="BH154" s="311"/>
      <c r="BI154" s="311"/>
      <c r="BJ154" s="311"/>
      <c r="BK154" s="311"/>
      <c r="BL154" s="311"/>
      <c r="BM154" s="311"/>
      <c r="BN154" s="311"/>
      <c r="BO154" s="311"/>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15"/>
      <c r="CS154" s="15"/>
      <c r="CT154" s="86">
        <f t="shared" si="2"/>
        <v>1</v>
      </c>
    </row>
    <row r="155" spans="1:98">
      <c r="A155" s="56" t="s">
        <v>458</v>
      </c>
      <c r="B155" s="55" t="s">
        <v>461</v>
      </c>
      <c r="C155" s="15" t="s">
        <v>1315</v>
      </c>
      <c r="D155" s="310" t="s">
        <v>462</v>
      </c>
      <c r="E155" s="310" t="s">
        <v>463</v>
      </c>
      <c r="F155" s="311"/>
      <c r="G155" s="311"/>
      <c r="H155" s="311"/>
      <c r="I155" s="311"/>
      <c r="J155" s="15"/>
      <c r="K155" s="311"/>
      <c r="L155" s="311"/>
      <c r="M155" s="311"/>
      <c r="N155" s="311"/>
      <c r="O155" s="311"/>
      <c r="P155" s="311">
        <v>3</v>
      </c>
      <c r="Q155" s="311"/>
      <c r="R155" s="311"/>
      <c r="S155" s="311"/>
      <c r="T155" s="311"/>
      <c r="U155" s="311"/>
      <c r="V155" s="311"/>
      <c r="W155" s="311"/>
      <c r="X155" s="311"/>
      <c r="Y155" s="311"/>
      <c r="Z155" s="311"/>
      <c r="AA155" s="311"/>
      <c r="AB155" s="311"/>
      <c r="AC155" s="311"/>
      <c r="AD155" s="311"/>
      <c r="AE155" s="311"/>
      <c r="AF155" s="311"/>
      <c r="AG155" s="311"/>
      <c r="AH155" s="311"/>
      <c r="AI155" s="311"/>
      <c r="AJ155" s="311"/>
      <c r="AK155" s="311"/>
      <c r="AL155" s="311"/>
      <c r="AM155" s="311"/>
      <c r="AN155" s="311"/>
      <c r="AO155" s="311"/>
      <c r="AP155" s="311"/>
      <c r="AQ155" s="311"/>
      <c r="AR155" s="311"/>
      <c r="AS155" s="311"/>
      <c r="AT155" s="311"/>
      <c r="AU155" s="311"/>
      <c r="AV155" s="311"/>
      <c r="AW155" s="311"/>
      <c r="AX155" s="311"/>
      <c r="AY155" s="311"/>
      <c r="AZ155" s="311"/>
      <c r="BA155" s="311"/>
      <c r="BB155" s="311"/>
      <c r="BC155" s="311"/>
      <c r="BD155" s="311"/>
      <c r="BE155" s="311"/>
      <c r="BF155" s="311"/>
      <c r="BG155" s="311"/>
      <c r="BH155" s="311"/>
      <c r="BI155" s="311"/>
      <c r="BJ155" s="311"/>
      <c r="BK155" s="311"/>
      <c r="BL155" s="311"/>
      <c r="BM155" s="311"/>
      <c r="BN155" s="311"/>
      <c r="BO155" s="311"/>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15"/>
      <c r="CS155" s="15"/>
      <c r="CT155" s="86">
        <f t="shared" si="2"/>
        <v>3</v>
      </c>
    </row>
    <row r="156" spans="1:98">
      <c r="A156" s="56" t="s">
        <v>458</v>
      </c>
      <c r="B156" s="55" t="s">
        <v>464</v>
      </c>
      <c r="C156" s="15" t="s">
        <v>1316</v>
      </c>
      <c r="D156" s="310" t="s">
        <v>462</v>
      </c>
      <c r="E156" s="310" t="s">
        <v>465</v>
      </c>
      <c r="F156" s="311"/>
      <c r="G156" s="311"/>
      <c r="H156" s="311"/>
      <c r="I156" s="311"/>
      <c r="J156" s="15"/>
      <c r="K156" s="311"/>
      <c r="L156" s="311"/>
      <c r="M156" s="311"/>
      <c r="N156" s="311"/>
      <c r="O156" s="311"/>
      <c r="P156" s="311">
        <v>3</v>
      </c>
      <c r="Q156" s="311"/>
      <c r="R156" s="311"/>
      <c r="S156" s="311"/>
      <c r="T156" s="311"/>
      <c r="U156" s="311"/>
      <c r="V156" s="311"/>
      <c r="W156" s="311"/>
      <c r="X156" s="311"/>
      <c r="Y156" s="311"/>
      <c r="Z156" s="311"/>
      <c r="AA156" s="311"/>
      <c r="AB156" s="311"/>
      <c r="AC156" s="311"/>
      <c r="AD156" s="311"/>
      <c r="AE156" s="311"/>
      <c r="AF156" s="311"/>
      <c r="AG156" s="311"/>
      <c r="AH156" s="311"/>
      <c r="AI156" s="311"/>
      <c r="AJ156" s="311"/>
      <c r="AK156" s="311"/>
      <c r="AL156" s="311"/>
      <c r="AM156" s="311"/>
      <c r="AN156" s="311"/>
      <c r="AO156" s="311"/>
      <c r="AP156" s="311"/>
      <c r="AQ156" s="311"/>
      <c r="AR156" s="311"/>
      <c r="AS156" s="311"/>
      <c r="AT156" s="311"/>
      <c r="AU156" s="311"/>
      <c r="AV156" s="311"/>
      <c r="AW156" s="311"/>
      <c r="AX156" s="311"/>
      <c r="AY156" s="311"/>
      <c r="AZ156" s="311"/>
      <c r="BA156" s="311"/>
      <c r="BB156" s="311"/>
      <c r="BC156" s="311"/>
      <c r="BD156" s="311"/>
      <c r="BE156" s="311"/>
      <c r="BF156" s="311"/>
      <c r="BG156" s="311"/>
      <c r="BH156" s="311"/>
      <c r="BI156" s="311"/>
      <c r="BJ156" s="311"/>
      <c r="BK156" s="311"/>
      <c r="BL156" s="311"/>
      <c r="BM156" s="311"/>
      <c r="BN156" s="311"/>
      <c r="BO156" s="311"/>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15"/>
      <c r="CS156" s="15"/>
      <c r="CT156" s="86">
        <f t="shared" si="2"/>
        <v>3</v>
      </c>
    </row>
    <row r="157" spans="1:98">
      <c r="A157" s="56" t="s">
        <v>466</v>
      </c>
      <c r="B157" s="55" t="s">
        <v>467</v>
      </c>
      <c r="C157" s="15" t="s">
        <v>179</v>
      </c>
      <c r="D157" s="310"/>
      <c r="E157" s="310"/>
      <c r="F157" s="311"/>
      <c r="G157" s="311"/>
      <c r="H157" s="311"/>
      <c r="I157" s="311"/>
      <c r="J157" s="311"/>
      <c r="K157" s="311"/>
      <c r="L157" s="311"/>
      <c r="M157" s="311"/>
      <c r="N157" s="311"/>
      <c r="O157" s="311"/>
      <c r="P157" s="311"/>
      <c r="Q157" s="311"/>
      <c r="R157" s="311"/>
      <c r="S157" s="311"/>
      <c r="T157" s="311"/>
      <c r="U157" s="311"/>
      <c r="V157" s="311"/>
      <c r="W157" s="311"/>
      <c r="X157" s="311"/>
      <c r="Y157" s="311">
        <v>3</v>
      </c>
      <c r="Z157" s="311">
        <v>2</v>
      </c>
      <c r="AA157" s="311"/>
      <c r="AB157" s="311"/>
      <c r="AC157" s="311"/>
      <c r="AD157" s="311"/>
      <c r="AE157" s="311"/>
      <c r="AF157" s="311"/>
      <c r="AG157" s="311"/>
      <c r="AH157" s="311"/>
      <c r="AI157" s="311"/>
      <c r="AJ157" s="311"/>
      <c r="AK157" s="311"/>
      <c r="AL157" s="311"/>
      <c r="AM157" s="311"/>
      <c r="AN157" s="311"/>
      <c r="AO157" s="311"/>
      <c r="AP157" s="311"/>
      <c r="AQ157" s="311"/>
      <c r="AR157" s="311"/>
      <c r="AS157" s="311"/>
      <c r="AT157" s="311"/>
      <c r="AU157" s="311"/>
      <c r="AV157" s="311"/>
      <c r="AW157" s="311"/>
      <c r="AX157" s="311"/>
      <c r="AY157" s="311"/>
      <c r="AZ157" s="311"/>
      <c r="BA157" s="311"/>
      <c r="BB157" s="311"/>
      <c r="BC157" s="311"/>
      <c r="BD157" s="311"/>
      <c r="BE157" s="311" t="s">
        <v>150</v>
      </c>
      <c r="BF157" s="311">
        <v>4</v>
      </c>
      <c r="BG157" s="311"/>
      <c r="BH157" s="311"/>
      <c r="BI157" s="312"/>
      <c r="BJ157" s="312">
        <v>4</v>
      </c>
      <c r="BK157" s="312"/>
      <c r="BL157" s="311"/>
      <c r="BM157" s="311"/>
      <c r="BN157" s="311"/>
      <c r="BO157" s="311"/>
      <c r="BP157" s="22"/>
      <c r="BQ157" s="22"/>
      <c r="BR157" s="22"/>
      <c r="BS157" s="22"/>
      <c r="BT157" s="22">
        <v>1</v>
      </c>
      <c r="BU157" s="22"/>
      <c r="BV157" s="22">
        <v>1</v>
      </c>
      <c r="BW157" s="22">
        <v>1</v>
      </c>
      <c r="BX157" s="22">
        <v>1</v>
      </c>
      <c r="BY157" s="22">
        <v>1</v>
      </c>
      <c r="BZ157" s="22"/>
      <c r="CA157" s="22"/>
      <c r="CB157" s="22"/>
      <c r="CC157" s="22"/>
      <c r="CD157" s="22"/>
      <c r="CE157" s="22"/>
      <c r="CF157" s="22"/>
      <c r="CG157" s="22"/>
      <c r="CH157" s="22"/>
      <c r="CI157" s="22"/>
      <c r="CJ157" s="22"/>
      <c r="CK157" s="22"/>
      <c r="CL157" s="22"/>
      <c r="CM157" s="22"/>
      <c r="CN157" s="311"/>
      <c r="CO157" s="311"/>
      <c r="CP157" s="22"/>
      <c r="CQ157" s="22"/>
      <c r="CR157" s="15"/>
      <c r="CS157" s="15"/>
      <c r="CT157" s="86">
        <f t="shared" si="2"/>
        <v>18</v>
      </c>
    </row>
    <row r="158" spans="1:98">
      <c r="A158" s="56" t="s">
        <v>466</v>
      </c>
      <c r="B158" s="55" t="s">
        <v>467</v>
      </c>
      <c r="C158" s="15" t="s">
        <v>468</v>
      </c>
      <c r="D158" s="310"/>
      <c r="E158" s="310"/>
      <c r="F158" s="311"/>
      <c r="G158" s="311"/>
      <c r="H158" s="311"/>
      <c r="I158" s="311"/>
      <c r="J158" s="311"/>
      <c r="K158" s="311"/>
      <c r="L158" s="311"/>
      <c r="M158" s="311"/>
      <c r="N158" s="311"/>
      <c r="O158" s="311"/>
      <c r="P158" s="311"/>
      <c r="Q158" s="311"/>
      <c r="R158" s="311"/>
      <c r="S158" s="311"/>
      <c r="T158" s="311"/>
      <c r="U158" s="311"/>
      <c r="V158" s="311"/>
      <c r="W158" s="311"/>
      <c r="X158" s="311"/>
      <c r="Y158" s="311"/>
      <c r="Z158" s="311"/>
      <c r="AA158" s="311">
        <v>8</v>
      </c>
      <c r="AB158" s="311"/>
      <c r="AC158" s="311">
        <v>7</v>
      </c>
      <c r="AD158" s="311"/>
      <c r="AE158" s="311">
        <v>7</v>
      </c>
      <c r="AF158" s="311">
        <v>8</v>
      </c>
      <c r="AG158" s="311"/>
      <c r="AH158" s="311">
        <v>10</v>
      </c>
      <c r="AI158" s="311">
        <v>7</v>
      </c>
      <c r="AJ158" s="311">
        <v>7</v>
      </c>
      <c r="AK158" s="311"/>
      <c r="AL158" s="311"/>
      <c r="AM158" s="311"/>
      <c r="AN158" s="311"/>
      <c r="AO158" s="311">
        <v>4</v>
      </c>
      <c r="AP158" s="311"/>
      <c r="AQ158" s="311"/>
      <c r="AR158" s="311"/>
      <c r="AS158" s="311"/>
      <c r="AT158" s="311"/>
      <c r="AU158" s="311"/>
      <c r="AV158" s="311"/>
      <c r="AW158" s="311"/>
      <c r="AX158" s="311"/>
      <c r="AY158" s="311"/>
      <c r="AZ158" s="311">
        <v>4</v>
      </c>
      <c r="BA158" s="311"/>
      <c r="BB158" s="311"/>
      <c r="BC158" s="311"/>
      <c r="BD158" s="311"/>
      <c r="BE158" s="311"/>
      <c r="BF158" s="311"/>
      <c r="BG158" s="311"/>
      <c r="BH158" s="311"/>
      <c r="BI158" s="311"/>
      <c r="BJ158" s="311"/>
      <c r="BK158" s="311"/>
      <c r="BL158" s="311"/>
      <c r="BM158" s="311"/>
      <c r="BN158" s="311"/>
      <c r="BO158" s="311"/>
      <c r="BP158" s="22"/>
      <c r="BQ158" s="22"/>
      <c r="BR158" s="22"/>
      <c r="BS158" s="22"/>
      <c r="BT158" s="22">
        <v>5</v>
      </c>
      <c r="BU158" s="22"/>
      <c r="BV158" s="22">
        <v>6</v>
      </c>
      <c r="BW158" s="22"/>
      <c r="BX158" s="22">
        <v>7</v>
      </c>
      <c r="BY158" s="22">
        <v>7</v>
      </c>
      <c r="BZ158" s="22"/>
      <c r="CA158" s="22"/>
      <c r="CB158" s="22"/>
      <c r="CC158" s="22"/>
      <c r="CD158" s="22"/>
      <c r="CE158" s="22"/>
      <c r="CF158" s="22"/>
      <c r="CG158" s="22"/>
      <c r="CH158" s="22"/>
      <c r="CI158" s="22"/>
      <c r="CJ158" s="22"/>
      <c r="CK158" s="22"/>
      <c r="CL158" s="22"/>
      <c r="CM158" s="22"/>
      <c r="CN158" s="22"/>
      <c r="CO158" s="22"/>
      <c r="CP158" s="22"/>
      <c r="CQ158" s="22"/>
      <c r="CR158" s="15"/>
      <c r="CS158" s="15"/>
      <c r="CT158" s="86">
        <f t="shared" si="2"/>
        <v>87</v>
      </c>
    </row>
    <row r="159" spans="1:98">
      <c r="A159" s="56" t="s">
        <v>33</v>
      </c>
      <c r="B159" s="55" t="s">
        <v>469</v>
      </c>
      <c r="C159" s="15" t="s">
        <v>239</v>
      </c>
      <c r="D159" s="310"/>
      <c r="E159" s="310"/>
      <c r="F159" s="311"/>
      <c r="G159" s="311"/>
      <c r="H159" s="311"/>
      <c r="I159" s="311"/>
      <c r="J159" s="311"/>
      <c r="K159" s="311"/>
      <c r="L159" s="311"/>
      <c r="M159" s="311"/>
      <c r="N159" s="311"/>
      <c r="O159" s="311"/>
      <c r="P159" s="311"/>
      <c r="Q159" s="311"/>
      <c r="R159" s="311"/>
      <c r="S159" s="311"/>
      <c r="T159" s="311"/>
      <c r="U159" s="311"/>
      <c r="V159" s="311"/>
      <c r="W159" s="311"/>
      <c r="X159" s="311"/>
      <c r="Y159" s="311"/>
      <c r="Z159" s="311"/>
      <c r="AA159" s="311"/>
      <c r="AB159" s="311"/>
      <c r="AC159" s="311"/>
      <c r="AD159" s="311"/>
      <c r="AE159" s="311"/>
      <c r="AF159" s="311"/>
      <c r="AG159" s="311"/>
      <c r="AH159" s="311"/>
      <c r="AI159" s="311"/>
      <c r="AJ159" s="311"/>
      <c r="AK159" s="311"/>
      <c r="AL159" s="311"/>
      <c r="AM159" s="311"/>
      <c r="AN159" s="311"/>
      <c r="AO159" s="311"/>
      <c r="AP159" s="311"/>
      <c r="AQ159" s="311"/>
      <c r="AR159" s="311"/>
      <c r="AS159" s="311"/>
      <c r="AT159" s="311"/>
      <c r="AU159" s="311"/>
      <c r="AV159" s="311"/>
      <c r="AW159" s="311"/>
      <c r="AX159" s="311"/>
      <c r="AY159" s="311"/>
      <c r="AZ159" s="311"/>
      <c r="BA159" s="311"/>
      <c r="BB159" s="311"/>
      <c r="BC159" s="311"/>
      <c r="BD159" s="311"/>
      <c r="BE159" s="311"/>
      <c r="BF159" s="311"/>
      <c r="BG159" s="311"/>
      <c r="BH159" s="311"/>
      <c r="BI159" s="311"/>
      <c r="BJ159" s="311"/>
      <c r="BK159" s="311"/>
      <c r="BL159" s="311"/>
      <c r="BM159" s="311"/>
      <c r="BN159" s="311"/>
      <c r="BO159" s="311"/>
      <c r="BP159" s="22"/>
      <c r="BQ159" s="22"/>
      <c r="BR159" s="22"/>
      <c r="BS159" s="22"/>
      <c r="BT159" s="22"/>
      <c r="BU159" s="22"/>
      <c r="BV159" s="22"/>
      <c r="BW159" s="22">
        <v>3</v>
      </c>
      <c r="BX159" s="22"/>
      <c r="BY159" s="22"/>
      <c r="BZ159" s="22"/>
      <c r="CA159" s="22"/>
      <c r="CB159" s="22"/>
      <c r="CC159" s="22"/>
      <c r="CD159" s="22"/>
      <c r="CE159" s="22"/>
      <c r="CF159" s="22"/>
      <c r="CG159" s="22"/>
      <c r="CH159" s="22"/>
      <c r="CI159" s="22"/>
      <c r="CJ159" s="22"/>
      <c r="CK159" s="22"/>
      <c r="CL159" s="22">
        <v>8</v>
      </c>
      <c r="CM159" s="22"/>
      <c r="CN159" s="22"/>
      <c r="CO159" s="22"/>
      <c r="CP159" s="22"/>
      <c r="CQ159" s="22"/>
      <c r="CR159" s="15"/>
      <c r="CS159" s="15"/>
      <c r="CT159" s="86">
        <f t="shared" si="2"/>
        <v>11</v>
      </c>
    </row>
    <row r="160" spans="1:98">
      <c r="A160" s="56" t="s">
        <v>33</v>
      </c>
      <c r="B160" s="56" t="s">
        <v>1317</v>
      </c>
      <c r="C160" s="15" t="s">
        <v>1318</v>
      </c>
      <c r="D160" s="310"/>
      <c r="E160" s="310"/>
      <c r="F160" s="311"/>
      <c r="G160" s="311"/>
      <c r="H160" s="311"/>
      <c r="I160" s="311"/>
      <c r="J160" s="311"/>
      <c r="K160" s="311">
        <v>14</v>
      </c>
      <c r="L160" s="311"/>
      <c r="M160" s="311">
        <v>9</v>
      </c>
      <c r="N160" s="311"/>
      <c r="O160" s="311"/>
      <c r="P160" s="311"/>
      <c r="Q160" s="311"/>
      <c r="R160" s="311"/>
      <c r="S160" s="311"/>
      <c r="T160" s="311"/>
      <c r="U160" s="311"/>
      <c r="V160" s="311"/>
      <c r="W160" s="311"/>
      <c r="X160" s="311"/>
      <c r="Y160" s="311"/>
      <c r="Z160" s="311"/>
      <c r="AA160" s="311"/>
      <c r="AB160" s="311"/>
      <c r="AC160" s="311"/>
      <c r="AD160" s="311"/>
      <c r="AE160" s="311"/>
      <c r="AF160" s="311"/>
      <c r="AG160" s="311"/>
      <c r="AH160" s="311"/>
      <c r="AI160" s="311"/>
      <c r="AJ160" s="311"/>
      <c r="AK160" s="311"/>
      <c r="AL160" s="311"/>
      <c r="AM160" s="311"/>
      <c r="AN160" s="311"/>
      <c r="AO160" s="311"/>
      <c r="AP160" s="311"/>
      <c r="AQ160" s="311"/>
      <c r="AR160" s="311"/>
      <c r="AS160" s="311"/>
      <c r="AT160" s="311"/>
      <c r="AU160" s="311"/>
      <c r="AV160" s="311"/>
      <c r="AW160" s="311"/>
      <c r="AX160" s="311"/>
      <c r="AY160" s="311"/>
      <c r="AZ160" s="311"/>
      <c r="BA160" s="311"/>
      <c r="BB160" s="311"/>
      <c r="BC160" s="311"/>
      <c r="BD160" s="311"/>
      <c r="BE160" s="311"/>
      <c r="BF160" s="311"/>
      <c r="BG160" s="311"/>
      <c r="BH160" s="311"/>
      <c r="BI160" s="311"/>
      <c r="BJ160" s="311"/>
      <c r="BK160" s="311"/>
      <c r="BL160" s="311"/>
      <c r="BM160" s="311"/>
      <c r="BN160" s="311"/>
      <c r="BO160" s="311"/>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v>8</v>
      </c>
      <c r="CM160" s="22"/>
      <c r="CN160" s="22"/>
      <c r="CO160" s="22"/>
      <c r="CP160" s="22"/>
      <c r="CQ160" s="22"/>
      <c r="CR160" s="15"/>
      <c r="CS160" s="15"/>
      <c r="CT160" s="86">
        <f t="shared" si="2"/>
        <v>31</v>
      </c>
    </row>
    <row r="161" spans="1:98">
      <c r="A161" s="56" t="s">
        <v>33</v>
      </c>
      <c r="B161" s="55" t="s">
        <v>470</v>
      </c>
      <c r="C161" s="15" t="s">
        <v>870</v>
      </c>
      <c r="D161" s="310"/>
      <c r="E161" s="310">
        <v>32</v>
      </c>
      <c r="F161" s="311"/>
      <c r="G161" s="311"/>
      <c r="H161" s="311"/>
      <c r="I161" s="311"/>
      <c r="J161" s="15"/>
      <c r="K161" s="311"/>
      <c r="L161" s="311"/>
      <c r="M161" s="311">
        <v>5</v>
      </c>
      <c r="N161" s="311"/>
      <c r="O161" s="311"/>
      <c r="P161" s="311"/>
      <c r="Q161" s="311"/>
      <c r="R161" s="311"/>
      <c r="S161" s="311"/>
      <c r="T161" s="311"/>
      <c r="U161" s="311"/>
      <c r="V161" s="311"/>
      <c r="W161" s="311"/>
      <c r="X161" s="311"/>
      <c r="Y161" s="311"/>
      <c r="Z161" s="311"/>
      <c r="AA161" s="311"/>
      <c r="AB161" s="311"/>
      <c r="AC161" s="311"/>
      <c r="AD161" s="311"/>
      <c r="AE161" s="311"/>
      <c r="AF161" s="311"/>
      <c r="AG161" s="311"/>
      <c r="AH161" s="311"/>
      <c r="AI161" s="311"/>
      <c r="AJ161" s="311"/>
      <c r="AK161" s="311"/>
      <c r="AL161" s="311"/>
      <c r="AM161" s="311"/>
      <c r="AN161" s="311"/>
      <c r="AO161" s="311"/>
      <c r="AP161" s="311"/>
      <c r="AQ161" s="311"/>
      <c r="AR161" s="311"/>
      <c r="AS161" s="311"/>
      <c r="AT161" s="311"/>
      <c r="AU161" s="311"/>
      <c r="AV161" s="311"/>
      <c r="AW161" s="311"/>
      <c r="AX161" s="311"/>
      <c r="AY161" s="311"/>
      <c r="AZ161" s="311"/>
      <c r="BA161" s="311"/>
      <c r="BB161" s="311"/>
      <c r="BC161" s="311"/>
      <c r="BD161" s="311"/>
      <c r="BE161" s="311"/>
      <c r="BF161" s="311"/>
      <c r="BG161" s="311"/>
      <c r="BH161" s="311"/>
      <c r="BI161" s="311"/>
      <c r="BJ161" s="311"/>
      <c r="BK161" s="311"/>
      <c r="BL161" s="311"/>
      <c r="BM161" s="311"/>
      <c r="BN161" s="311"/>
      <c r="BO161" s="311"/>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15"/>
      <c r="CS161" s="15"/>
      <c r="CT161" s="86">
        <f t="shared" si="2"/>
        <v>5</v>
      </c>
    </row>
    <row r="162" spans="1:98">
      <c r="A162" s="56" t="s">
        <v>33</v>
      </c>
      <c r="B162" s="55" t="s">
        <v>471</v>
      </c>
      <c r="C162" s="15" t="s">
        <v>755</v>
      </c>
      <c r="D162" s="310"/>
      <c r="E162" s="310"/>
      <c r="F162" s="311"/>
      <c r="G162" s="311"/>
      <c r="H162" s="311"/>
      <c r="I162" s="311"/>
      <c r="J162" s="15"/>
      <c r="K162" s="311">
        <v>9</v>
      </c>
      <c r="L162" s="311"/>
      <c r="M162" s="311"/>
      <c r="N162" s="311"/>
      <c r="O162" s="311"/>
      <c r="P162" s="311"/>
      <c r="Q162" s="311"/>
      <c r="R162" s="311"/>
      <c r="S162" s="311"/>
      <c r="T162" s="311"/>
      <c r="U162" s="311"/>
      <c r="V162" s="311"/>
      <c r="W162" s="311"/>
      <c r="X162" s="311"/>
      <c r="Y162" s="311"/>
      <c r="Z162" s="311"/>
      <c r="AA162" s="311"/>
      <c r="AB162" s="311"/>
      <c r="AC162" s="311"/>
      <c r="AD162" s="311"/>
      <c r="AE162" s="311"/>
      <c r="AF162" s="311"/>
      <c r="AG162" s="311"/>
      <c r="AH162" s="311"/>
      <c r="AI162" s="311"/>
      <c r="AJ162" s="311"/>
      <c r="AK162" s="311"/>
      <c r="AL162" s="311"/>
      <c r="AM162" s="311"/>
      <c r="AN162" s="311"/>
      <c r="AO162" s="311"/>
      <c r="AP162" s="311"/>
      <c r="AQ162" s="311"/>
      <c r="AR162" s="311"/>
      <c r="AS162" s="311"/>
      <c r="AT162" s="311"/>
      <c r="AU162" s="311"/>
      <c r="AV162" s="311"/>
      <c r="AW162" s="311"/>
      <c r="AX162" s="311"/>
      <c r="AY162" s="311"/>
      <c r="AZ162" s="311"/>
      <c r="BA162" s="311"/>
      <c r="BB162" s="311"/>
      <c r="BC162" s="311"/>
      <c r="BD162" s="311"/>
      <c r="BE162" s="311"/>
      <c r="BF162" s="311"/>
      <c r="BG162" s="311"/>
      <c r="BH162" s="311"/>
      <c r="BI162" s="311"/>
      <c r="BJ162" s="311"/>
      <c r="BK162" s="311"/>
      <c r="BL162" s="311"/>
      <c r="BM162" s="311"/>
      <c r="BN162" s="311"/>
      <c r="BO162" s="311"/>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15"/>
      <c r="CS162" s="15"/>
      <c r="CT162" s="86">
        <f t="shared" si="2"/>
        <v>9</v>
      </c>
    </row>
    <row r="163" spans="1:98">
      <c r="A163" s="56" t="s">
        <v>33</v>
      </c>
      <c r="B163" s="55" t="s">
        <v>785</v>
      </c>
      <c r="C163" s="15" t="s">
        <v>756</v>
      </c>
      <c r="D163" s="310"/>
      <c r="E163" s="310"/>
      <c r="F163" s="311"/>
      <c r="G163" s="311"/>
      <c r="H163" s="311"/>
      <c r="I163" s="311"/>
      <c r="J163" s="15"/>
      <c r="K163" s="311">
        <v>3</v>
      </c>
      <c r="L163" s="311"/>
      <c r="M163" s="311"/>
      <c r="N163" s="311"/>
      <c r="O163" s="311"/>
      <c r="P163" s="311"/>
      <c r="Q163" s="311"/>
      <c r="R163" s="311"/>
      <c r="S163" s="311"/>
      <c r="T163" s="311"/>
      <c r="U163" s="311"/>
      <c r="V163" s="311"/>
      <c r="W163" s="311"/>
      <c r="X163" s="311"/>
      <c r="Y163" s="311"/>
      <c r="Z163" s="311"/>
      <c r="AA163" s="311"/>
      <c r="AB163" s="311"/>
      <c r="AC163" s="311"/>
      <c r="AD163" s="311"/>
      <c r="AE163" s="311"/>
      <c r="AF163" s="311"/>
      <c r="AG163" s="311"/>
      <c r="AH163" s="311"/>
      <c r="AI163" s="311"/>
      <c r="AJ163" s="311"/>
      <c r="AK163" s="311"/>
      <c r="AL163" s="311"/>
      <c r="AM163" s="311"/>
      <c r="AN163" s="311"/>
      <c r="AO163" s="311"/>
      <c r="AP163" s="311"/>
      <c r="AQ163" s="311"/>
      <c r="AR163" s="311"/>
      <c r="AS163" s="311"/>
      <c r="AT163" s="311"/>
      <c r="AU163" s="311"/>
      <c r="AV163" s="311"/>
      <c r="AW163" s="311"/>
      <c r="AX163" s="311"/>
      <c r="AY163" s="311"/>
      <c r="AZ163" s="311"/>
      <c r="BA163" s="311"/>
      <c r="BB163" s="311"/>
      <c r="BC163" s="311"/>
      <c r="BD163" s="311"/>
      <c r="BE163" s="311"/>
      <c r="BF163" s="311"/>
      <c r="BG163" s="311"/>
      <c r="BH163" s="311"/>
      <c r="BI163" s="311"/>
      <c r="BJ163" s="311"/>
      <c r="BK163" s="311"/>
      <c r="BL163" s="311"/>
      <c r="BM163" s="311"/>
      <c r="BN163" s="311"/>
      <c r="BO163" s="311"/>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15"/>
      <c r="CS163" s="15"/>
      <c r="CT163" s="86">
        <f t="shared" si="2"/>
        <v>3</v>
      </c>
    </row>
    <row r="164" spans="1:98">
      <c r="A164" s="56" t="s">
        <v>472</v>
      </c>
      <c r="B164" s="55" t="s">
        <v>477</v>
      </c>
      <c r="C164" s="15" t="s">
        <v>786</v>
      </c>
      <c r="D164" s="310" t="s">
        <v>330</v>
      </c>
      <c r="E164" s="310">
        <v>2660</v>
      </c>
      <c r="F164" s="311"/>
      <c r="G164" s="311"/>
      <c r="H164" s="311"/>
      <c r="I164" s="311"/>
      <c r="J164" s="311"/>
      <c r="K164" s="311"/>
      <c r="L164" s="311"/>
      <c r="M164" s="311"/>
      <c r="N164" s="311"/>
      <c r="O164" s="311">
        <v>1</v>
      </c>
      <c r="P164" s="311"/>
      <c r="Q164" s="311">
        <v>1</v>
      </c>
      <c r="R164" s="311"/>
      <c r="S164" s="311"/>
      <c r="T164" s="311"/>
      <c r="U164" s="311"/>
      <c r="V164" s="311"/>
      <c r="W164" s="311"/>
      <c r="X164" s="311"/>
      <c r="Y164" s="311"/>
      <c r="Z164" s="311"/>
      <c r="AA164" s="311"/>
      <c r="AB164" s="311"/>
      <c r="AC164" s="311"/>
      <c r="AD164" s="311"/>
      <c r="AE164" s="311"/>
      <c r="AF164" s="311"/>
      <c r="AG164" s="311"/>
      <c r="AH164" s="311"/>
      <c r="AI164" s="311"/>
      <c r="AJ164" s="311"/>
      <c r="AK164" s="311"/>
      <c r="AL164" s="311"/>
      <c r="AM164" s="311"/>
      <c r="AN164" s="311"/>
      <c r="AO164" s="311"/>
      <c r="AP164" s="311"/>
      <c r="AQ164" s="311"/>
      <c r="AR164" s="311"/>
      <c r="AS164" s="311"/>
      <c r="AT164" s="311"/>
      <c r="AU164" s="311"/>
      <c r="AV164" s="311"/>
      <c r="AW164" s="311"/>
      <c r="AX164" s="311"/>
      <c r="AY164" s="311"/>
      <c r="AZ164" s="311"/>
      <c r="BA164" s="311"/>
      <c r="BB164" s="311"/>
      <c r="BC164" s="311"/>
      <c r="BD164" s="311"/>
      <c r="BE164" s="311"/>
      <c r="BF164" s="311"/>
      <c r="BG164" s="311"/>
      <c r="BH164" s="311"/>
      <c r="BI164" s="311"/>
      <c r="BJ164" s="311"/>
      <c r="BK164" s="311"/>
      <c r="BL164" s="311"/>
      <c r="BM164" s="311"/>
      <c r="BN164" s="311"/>
      <c r="BO164" s="311"/>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15"/>
      <c r="CS164" s="15"/>
      <c r="CT164" s="86">
        <f t="shared" si="2"/>
        <v>2</v>
      </c>
    </row>
    <row r="165" spans="1:98">
      <c r="A165" s="56" t="s">
        <v>472</v>
      </c>
      <c r="B165" s="55" t="s">
        <v>475</v>
      </c>
      <c r="C165" s="15" t="s">
        <v>787</v>
      </c>
      <c r="D165" s="310" t="s">
        <v>478</v>
      </c>
      <c r="E165" s="310" t="s">
        <v>476</v>
      </c>
      <c r="F165" s="311"/>
      <c r="G165" s="311"/>
      <c r="H165" s="311"/>
      <c r="I165" s="311">
        <v>1</v>
      </c>
      <c r="J165" s="311"/>
      <c r="K165" s="311"/>
      <c r="L165" s="311">
        <v>2</v>
      </c>
      <c r="M165" s="311"/>
      <c r="N165" s="311"/>
      <c r="O165" s="311"/>
      <c r="P165" s="311"/>
      <c r="Q165" s="311"/>
      <c r="R165" s="311">
        <v>1</v>
      </c>
      <c r="S165" s="311"/>
      <c r="T165" s="311"/>
      <c r="U165" s="311"/>
      <c r="V165" s="311"/>
      <c r="W165" s="311"/>
      <c r="X165" s="311"/>
      <c r="Y165" s="311">
        <v>2</v>
      </c>
      <c r="Z165" s="311">
        <v>2</v>
      </c>
      <c r="AA165" s="311"/>
      <c r="AB165" s="311">
        <v>2</v>
      </c>
      <c r="AC165" s="311"/>
      <c r="AD165" s="311"/>
      <c r="AE165" s="311"/>
      <c r="AF165" s="311"/>
      <c r="AG165" s="311"/>
      <c r="AH165" s="311"/>
      <c r="AI165" s="311"/>
      <c r="AJ165" s="311"/>
      <c r="AK165" s="311"/>
      <c r="AL165" s="311"/>
      <c r="AM165" s="311"/>
      <c r="AN165" s="311"/>
      <c r="AO165" s="311"/>
      <c r="AP165" s="311"/>
      <c r="AQ165" s="311"/>
      <c r="AR165" s="311"/>
      <c r="AS165" s="311"/>
      <c r="AT165" s="311"/>
      <c r="AU165" s="311">
        <v>2</v>
      </c>
      <c r="AV165" s="311"/>
      <c r="AW165" s="311"/>
      <c r="AX165" s="311"/>
      <c r="AY165" s="311"/>
      <c r="AZ165" s="311"/>
      <c r="BA165" s="311"/>
      <c r="BB165" s="311"/>
      <c r="BC165" s="311"/>
      <c r="BD165" s="311"/>
      <c r="BE165" s="311"/>
      <c r="BF165" s="311"/>
      <c r="BG165" s="311"/>
      <c r="BH165" s="311"/>
      <c r="BI165" s="311"/>
      <c r="BJ165" s="311"/>
      <c r="BK165" s="311"/>
      <c r="BL165" s="311"/>
      <c r="BM165" s="311"/>
      <c r="BN165" s="311"/>
      <c r="BO165" s="311"/>
      <c r="BP165" s="22"/>
      <c r="BQ165" s="22"/>
      <c r="BR165" s="22"/>
      <c r="BS165" s="22"/>
      <c r="BT165" s="22"/>
      <c r="BU165" s="311"/>
      <c r="BV165" s="311"/>
      <c r="BW165" s="311"/>
      <c r="BX165" s="311">
        <v>1</v>
      </c>
      <c r="BY165" s="311">
        <v>2</v>
      </c>
      <c r="BZ165" s="311"/>
      <c r="CA165" s="22"/>
      <c r="CB165" s="22"/>
      <c r="CC165" s="22"/>
      <c r="CD165" s="22"/>
      <c r="CE165" s="22"/>
      <c r="CF165" s="22"/>
      <c r="CG165" s="22"/>
      <c r="CH165" s="22"/>
      <c r="CI165" s="22"/>
      <c r="CJ165" s="22"/>
      <c r="CK165" s="22"/>
      <c r="CL165" s="22"/>
      <c r="CM165" s="22"/>
      <c r="CN165" s="22"/>
      <c r="CO165" s="22"/>
      <c r="CP165" s="22"/>
      <c r="CQ165" s="22"/>
      <c r="CR165" s="15"/>
      <c r="CS165" s="15"/>
      <c r="CT165" s="86">
        <f t="shared" si="2"/>
        <v>15</v>
      </c>
    </row>
    <row r="166" spans="1:98">
      <c r="A166" s="56" t="s">
        <v>472</v>
      </c>
      <c r="B166" s="55" t="s">
        <v>481</v>
      </c>
      <c r="C166" s="15" t="s">
        <v>757</v>
      </c>
      <c r="D166" s="310" t="s">
        <v>480</v>
      </c>
      <c r="E166" s="310"/>
      <c r="F166" s="311"/>
      <c r="G166" s="311"/>
      <c r="H166" s="311"/>
      <c r="I166" s="311"/>
      <c r="J166" s="311"/>
      <c r="K166" s="311"/>
      <c r="L166" s="311"/>
      <c r="M166" s="311"/>
      <c r="N166" s="311"/>
      <c r="O166" s="311"/>
      <c r="P166" s="311"/>
      <c r="Q166" s="311"/>
      <c r="R166" s="311"/>
      <c r="S166" s="311"/>
      <c r="T166" s="311"/>
      <c r="U166" s="311"/>
      <c r="V166" s="311"/>
      <c r="W166" s="311"/>
      <c r="X166" s="311"/>
      <c r="Y166" s="311"/>
      <c r="Z166" s="311"/>
      <c r="AA166" s="311">
        <v>2</v>
      </c>
      <c r="AB166" s="311"/>
      <c r="AC166" s="311"/>
      <c r="AD166" s="311"/>
      <c r="AE166" s="311"/>
      <c r="AF166" s="311"/>
      <c r="AG166" s="311"/>
      <c r="AH166" s="311"/>
      <c r="AI166" s="311"/>
      <c r="AJ166" s="311"/>
      <c r="AK166" s="311"/>
      <c r="AL166" s="311"/>
      <c r="AM166" s="311"/>
      <c r="AN166" s="311"/>
      <c r="AO166" s="311"/>
      <c r="AP166" s="311"/>
      <c r="AQ166" s="311"/>
      <c r="AR166" s="311">
        <v>1</v>
      </c>
      <c r="AS166" s="311"/>
      <c r="AT166" s="311">
        <v>1</v>
      </c>
      <c r="AU166" s="311"/>
      <c r="AV166" s="311"/>
      <c r="AW166" s="311"/>
      <c r="AX166" s="311"/>
      <c r="AY166" s="311"/>
      <c r="AZ166" s="311"/>
      <c r="BA166" s="311"/>
      <c r="BB166" s="311"/>
      <c r="BC166" s="311"/>
      <c r="BD166" s="311">
        <v>1</v>
      </c>
      <c r="BE166" s="311"/>
      <c r="BF166" s="311"/>
      <c r="BG166" s="311"/>
      <c r="BH166" s="311"/>
      <c r="BI166" s="311"/>
      <c r="BJ166" s="311"/>
      <c r="BK166" s="311"/>
      <c r="BL166" s="311"/>
      <c r="BM166" s="311"/>
      <c r="BN166" s="311"/>
      <c r="BO166" s="311"/>
      <c r="BP166" s="22"/>
      <c r="BQ166" s="22"/>
      <c r="BR166" s="22"/>
      <c r="BS166" s="22"/>
      <c r="BT166" s="22"/>
      <c r="BU166" s="22"/>
      <c r="BV166" s="22"/>
      <c r="BW166" s="22"/>
      <c r="BX166" s="22"/>
      <c r="BY166" s="22"/>
      <c r="BZ166" s="22"/>
      <c r="CA166" s="22">
        <v>1</v>
      </c>
      <c r="CB166" s="22"/>
      <c r="CC166" s="22"/>
      <c r="CD166" s="22"/>
      <c r="CE166" s="22"/>
      <c r="CF166" s="22"/>
      <c r="CG166" s="22"/>
      <c r="CH166" s="22"/>
      <c r="CI166" s="22"/>
      <c r="CJ166" s="22"/>
      <c r="CK166" s="22"/>
      <c r="CL166" s="22"/>
      <c r="CM166" s="22"/>
      <c r="CN166" s="22"/>
      <c r="CO166" s="22"/>
      <c r="CP166" s="22"/>
      <c r="CQ166" s="22"/>
      <c r="CR166" s="15"/>
      <c r="CS166" s="15"/>
      <c r="CT166" s="86">
        <f t="shared" si="2"/>
        <v>6</v>
      </c>
    </row>
    <row r="167" spans="1:98">
      <c r="A167" s="56" t="s">
        <v>472</v>
      </c>
      <c r="B167" s="55" t="s">
        <v>479</v>
      </c>
      <c r="C167" s="15" t="s">
        <v>757</v>
      </c>
      <c r="D167" s="310" t="s">
        <v>480</v>
      </c>
      <c r="E167" s="310"/>
      <c r="F167" s="311"/>
      <c r="G167" s="311"/>
      <c r="H167" s="311"/>
      <c r="I167" s="311"/>
      <c r="J167" s="311"/>
      <c r="K167" s="311"/>
      <c r="L167" s="311"/>
      <c r="M167" s="311"/>
      <c r="N167" s="311"/>
      <c r="O167" s="311"/>
      <c r="P167" s="311"/>
      <c r="Q167" s="311"/>
      <c r="R167" s="311"/>
      <c r="S167" s="311"/>
      <c r="T167" s="311"/>
      <c r="U167" s="311"/>
      <c r="V167" s="311"/>
      <c r="W167" s="311"/>
      <c r="X167" s="311"/>
      <c r="Y167" s="311"/>
      <c r="Z167" s="311"/>
      <c r="AA167" s="311"/>
      <c r="AB167" s="311"/>
      <c r="AC167" s="311"/>
      <c r="AD167" s="311"/>
      <c r="AE167" s="311"/>
      <c r="AF167" s="311"/>
      <c r="AG167" s="311"/>
      <c r="AH167" s="311"/>
      <c r="AI167" s="311"/>
      <c r="AJ167" s="311"/>
      <c r="AK167" s="311"/>
      <c r="AL167" s="311"/>
      <c r="AM167" s="311"/>
      <c r="AN167" s="311"/>
      <c r="AO167" s="311"/>
      <c r="AP167" s="311"/>
      <c r="AQ167" s="311"/>
      <c r="AR167" s="311"/>
      <c r="AS167" s="311"/>
      <c r="AT167" s="311"/>
      <c r="AU167" s="311"/>
      <c r="AV167" s="311"/>
      <c r="AW167" s="311"/>
      <c r="AX167" s="311"/>
      <c r="AY167" s="311"/>
      <c r="AZ167" s="311"/>
      <c r="BA167" s="311"/>
      <c r="BB167" s="311"/>
      <c r="BC167" s="311"/>
      <c r="BD167" s="311"/>
      <c r="BE167" s="311"/>
      <c r="BF167" s="311"/>
      <c r="BG167" s="311"/>
      <c r="BH167" s="311">
        <v>1</v>
      </c>
      <c r="BI167" s="311"/>
      <c r="BJ167" s="311"/>
      <c r="BK167" s="311"/>
      <c r="BL167" s="311"/>
      <c r="BM167" s="311"/>
      <c r="BN167" s="311"/>
      <c r="BO167" s="311"/>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15"/>
      <c r="CS167" s="15"/>
      <c r="CT167" s="86">
        <f t="shared" si="2"/>
        <v>1</v>
      </c>
    </row>
    <row r="168" spans="1:98">
      <c r="A168" s="56" t="s">
        <v>472</v>
      </c>
      <c r="B168" s="55" t="s">
        <v>473</v>
      </c>
      <c r="C168" s="15" t="s">
        <v>749</v>
      </c>
      <c r="D168" s="310" t="s">
        <v>330</v>
      </c>
      <c r="E168" s="310" t="s">
        <v>474</v>
      </c>
      <c r="F168" s="311"/>
      <c r="G168" s="311"/>
      <c r="H168" s="311"/>
      <c r="I168" s="311"/>
      <c r="J168" s="311"/>
      <c r="K168" s="311"/>
      <c r="L168" s="311">
        <v>1</v>
      </c>
      <c r="M168" s="311"/>
      <c r="N168" s="311"/>
      <c r="O168" s="311"/>
      <c r="P168" s="311"/>
      <c r="Q168" s="311"/>
      <c r="R168" s="311"/>
      <c r="S168" s="311"/>
      <c r="T168" s="311">
        <v>1</v>
      </c>
      <c r="U168" s="311"/>
      <c r="V168" s="311"/>
      <c r="W168" s="311"/>
      <c r="X168" s="311"/>
      <c r="Y168" s="311"/>
      <c r="Z168" s="311">
        <v>3</v>
      </c>
      <c r="AA168" s="311"/>
      <c r="AB168" s="311"/>
      <c r="AC168" s="311"/>
      <c r="AD168" s="311"/>
      <c r="AE168" s="311"/>
      <c r="AF168" s="311"/>
      <c r="AG168" s="311">
        <v>2</v>
      </c>
      <c r="AH168" s="311"/>
      <c r="AI168" s="311"/>
      <c r="AJ168" s="311"/>
      <c r="AK168" s="311"/>
      <c r="AL168" s="311"/>
      <c r="AM168" s="311"/>
      <c r="AN168" s="311"/>
      <c r="AO168" s="311"/>
      <c r="AP168" s="311"/>
      <c r="AQ168" s="311"/>
      <c r="AR168" s="311"/>
      <c r="AS168" s="311"/>
      <c r="AT168" s="311"/>
      <c r="AU168" s="311"/>
      <c r="AV168" s="311"/>
      <c r="AW168" s="311"/>
      <c r="AX168" s="311"/>
      <c r="AY168" s="311"/>
      <c r="AZ168" s="311"/>
      <c r="BA168" s="311"/>
      <c r="BB168" s="311"/>
      <c r="BC168" s="311"/>
      <c r="BD168" s="311"/>
      <c r="BE168" s="311"/>
      <c r="BF168" s="311"/>
      <c r="BG168" s="311"/>
      <c r="BH168" s="311"/>
      <c r="BI168" s="311"/>
      <c r="BJ168" s="311"/>
      <c r="BK168" s="311"/>
      <c r="BL168" s="311"/>
      <c r="BM168" s="311"/>
      <c r="BN168" s="311"/>
      <c r="BO168" s="311"/>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15"/>
      <c r="CS168" s="15"/>
      <c r="CT168" s="86">
        <f t="shared" si="2"/>
        <v>7</v>
      </c>
    </row>
    <row r="169" spans="1:98">
      <c r="A169" s="56" t="s">
        <v>482</v>
      </c>
      <c r="B169" s="55" t="s">
        <v>482</v>
      </c>
      <c r="C169" s="15" t="s">
        <v>810</v>
      </c>
      <c r="D169" s="310" t="s">
        <v>811</v>
      </c>
      <c r="E169" s="310" t="s">
        <v>150</v>
      </c>
      <c r="F169" s="311"/>
      <c r="G169" s="311"/>
      <c r="H169" s="311"/>
      <c r="I169" s="311"/>
      <c r="J169" s="311"/>
      <c r="K169" s="311"/>
      <c r="L169" s="311"/>
      <c r="M169" s="311"/>
      <c r="N169" s="311"/>
      <c r="O169" s="311"/>
      <c r="P169" s="311"/>
      <c r="Q169" s="311"/>
      <c r="R169" s="311"/>
      <c r="S169" s="311"/>
      <c r="T169" s="311"/>
      <c r="U169" s="311"/>
      <c r="V169" s="311"/>
      <c r="W169" s="311"/>
      <c r="X169" s="311"/>
      <c r="Y169" s="311"/>
      <c r="Z169" s="311"/>
      <c r="AA169" s="311"/>
      <c r="AB169" s="311"/>
      <c r="AC169" s="311"/>
      <c r="AD169" s="311"/>
      <c r="AE169" s="311"/>
      <c r="AF169" s="311"/>
      <c r="AG169" s="311"/>
      <c r="AH169" s="311"/>
      <c r="AI169" s="311"/>
      <c r="AJ169" s="311"/>
      <c r="AK169" s="311"/>
      <c r="AL169" s="311"/>
      <c r="AM169" s="311"/>
      <c r="AN169" s="311"/>
      <c r="AO169" s="311"/>
      <c r="AP169" s="311"/>
      <c r="AQ169" s="311"/>
      <c r="AR169" s="311"/>
      <c r="AS169" s="311"/>
      <c r="AT169" s="311"/>
      <c r="AU169" s="311"/>
      <c r="AV169" s="311"/>
      <c r="AW169" s="311"/>
      <c r="AX169" s="311"/>
      <c r="AY169" s="311"/>
      <c r="AZ169" s="311"/>
      <c r="BA169" s="311"/>
      <c r="BB169" s="311"/>
      <c r="BC169" s="311"/>
      <c r="BD169" s="311"/>
      <c r="BE169" s="311"/>
      <c r="BF169" s="311"/>
      <c r="BG169" s="311"/>
      <c r="BH169" s="311"/>
      <c r="BI169" s="311"/>
      <c r="BJ169" s="311"/>
      <c r="BK169" s="311"/>
      <c r="BL169" s="311"/>
      <c r="BM169" s="311"/>
      <c r="BN169" s="311"/>
      <c r="BO169" s="311"/>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15"/>
      <c r="CS169" s="15"/>
      <c r="CT169" s="86">
        <v>266</v>
      </c>
    </row>
    <row r="170" spans="1:98">
      <c r="A170" s="56" t="s">
        <v>482</v>
      </c>
      <c r="B170" s="55" t="s">
        <v>1319</v>
      </c>
      <c r="C170" s="513" t="s">
        <v>891</v>
      </c>
      <c r="D170" s="514"/>
      <c r="E170" s="310"/>
      <c r="F170" s="311"/>
      <c r="G170" s="311"/>
      <c r="H170" s="311"/>
      <c r="I170" s="311"/>
      <c r="J170" s="311"/>
      <c r="K170" s="311"/>
      <c r="L170" s="311">
        <v>1</v>
      </c>
      <c r="M170" s="311"/>
      <c r="N170" s="311"/>
      <c r="O170" s="311"/>
      <c r="P170" s="311"/>
      <c r="Q170" s="311"/>
      <c r="R170" s="311"/>
      <c r="S170" s="311"/>
      <c r="T170" s="311"/>
      <c r="U170" s="311"/>
      <c r="V170" s="311"/>
      <c r="W170" s="311"/>
      <c r="X170" s="311"/>
      <c r="Y170" s="311"/>
      <c r="Z170" s="311">
        <v>3</v>
      </c>
      <c r="AA170" s="311"/>
      <c r="AB170" s="311"/>
      <c r="AC170" s="311"/>
      <c r="AD170" s="311"/>
      <c r="AE170" s="311"/>
      <c r="AF170" s="311"/>
      <c r="AG170" s="311">
        <v>3</v>
      </c>
      <c r="AH170" s="311"/>
      <c r="AI170" s="311"/>
      <c r="AJ170" s="311"/>
      <c r="AK170" s="311"/>
      <c r="AL170" s="311"/>
      <c r="AM170" s="311"/>
      <c r="AN170" s="311"/>
      <c r="AO170" s="311"/>
      <c r="AP170" s="311"/>
      <c r="AQ170" s="311"/>
      <c r="AR170" s="311"/>
      <c r="AS170" s="311"/>
      <c r="AT170" s="311"/>
      <c r="AU170" s="311"/>
      <c r="AV170" s="311"/>
      <c r="AW170" s="311">
        <v>4</v>
      </c>
      <c r="AX170" s="311"/>
      <c r="AY170" s="311"/>
      <c r="AZ170" s="311"/>
      <c r="BA170" s="311"/>
      <c r="BB170" s="311"/>
      <c r="BC170" s="311"/>
      <c r="BD170" s="311"/>
      <c r="BE170" s="311"/>
      <c r="BF170" s="311"/>
      <c r="BG170" s="311"/>
      <c r="BH170" s="311"/>
      <c r="BI170" s="311"/>
      <c r="BJ170" s="311"/>
      <c r="BK170" s="311"/>
      <c r="BL170" s="311"/>
      <c r="BM170" s="311"/>
      <c r="BN170" s="311"/>
      <c r="BO170" s="311"/>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15"/>
      <c r="CS170" s="15"/>
      <c r="CT170" s="86">
        <f t="shared" si="2"/>
        <v>11</v>
      </c>
    </row>
    <row r="171" spans="1:98">
      <c r="A171" s="56" t="s">
        <v>482</v>
      </c>
      <c r="B171" s="55" t="s">
        <v>817</v>
      </c>
      <c r="C171" s="15" t="s">
        <v>758</v>
      </c>
      <c r="D171" s="310"/>
      <c r="E171" s="310">
        <v>15</v>
      </c>
      <c r="F171" s="311"/>
      <c r="G171" s="311"/>
      <c r="H171" s="311"/>
      <c r="I171" s="311"/>
      <c r="J171" s="15"/>
      <c r="K171" s="311"/>
      <c r="L171" s="311"/>
      <c r="M171" s="311"/>
      <c r="N171" s="311"/>
      <c r="O171" s="311"/>
      <c r="P171" s="311"/>
      <c r="Q171" s="311"/>
      <c r="R171" s="311"/>
      <c r="S171" s="311"/>
      <c r="T171" s="311"/>
      <c r="U171" s="311"/>
      <c r="V171" s="311"/>
      <c r="W171" s="311"/>
      <c r="X171" s="311"/>
      <c r="Y171" s="311"/>
      <c r="Z171" s="311"/>
      <c r="AA171" s="311"/>
      <c r="AB171" s="311"/>
      <c r="AC171" s="311"/>
      <c r="AD171" s="311"/>
      <c r="AE171" s="311"/>
      <c r="AF171" s="311"/>
      <c r="AG171" s="311"/>
      <c r="AH171" s="311"/>
      <c r="AI171" s="311"/>
      <c r="AJ171" s="311"/>
      <c r="AK171" s="311"/>
      <c r="AL171" s="311"/>
      <c r="AM171" s="311"/>
      <c r="AN171" s="311"/>
      <c r="AO171" s="311"/>
      <c r="AP171" s="311"/>
      <c r="AQ171" s="311"/>
      <c r="AR171" s="311"/>
      <c r="AS171" s="311"/>
      <c r="AT171" s="311"/>
      <c r="AU171" s="311"/>
      <c r="AV171" s="311"/>
      <c r="AW171" s="311"/>
      <c r="AX171" s="311"/>
      <c r="AY171" s="311"/>
      <c r="AZ171" s="311"/>
      <c r="BA171" s="311"/>
      <c r="BB171" s="311"/>
      <c r="BC171" s="311"/>
      <c r="BD171" s="311"/>
      <c r="BE171" s="311"/>
      <c r="BF171" s="311"/>
      <c r="BG171" s="311"/>
      <c r="BH171" s="311"/>
      <c r="BI171" s="311"/>
      <c r="BJ171" s="311"/>
      <c r="BK171" s="311"/>
      <c r="BL171" s="311"/>
      <c r="BM171" s="311"/>
      <c r="BN171" s="311"/>
      <c r="BO171" s="311"/>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15"/>
      <c r="CS171" s="15"/>
      <c r="CT171" s="86">
        <v>15</v>
      </c>
    </row>
    <row r="172" spans="1:98">
      <c r="A172" s="56" t="s">
        <v>482</v>
      </c>
      <c r="B172" s="55" t="s">
        <v>31</v>
      </c>
      <c r="C172" s="15" t="s">
        <v>812</v>
      </c>
      <c r="D172" s="310"/>
      <c r="E172" s="310"/>
      <c r="F172" s="311"/>
      <c r="G172" s="311"/>
      <c r="H172" s="311"/>
      <c r="I172" s="311"/>
      <c r="J172" s="15"/>
      <c r="K172" s="311"/>
      <c r="L172" s="311"/>
      <c r="M172" s="311"/>
      <c r="N172" s="311"/>
      <c r="O172" s="311"/>
      <c r="P172" s="311"/>
      <c r="Q172" s="311"/>
      <c r="R172" s="311">
        <v>20</v>
      </c>
      <c r="S172" s="311"/>
      <c r="T172" s="311"/>
      <c r="U172" s="311"/>
      <c r="V172" s="311"/>
      <c r="W172" s="311"/>
      <c r="X172" s="311"/>
      <c r="Y172" s="311"/>
      <c r="Z172" s="311"/>
      <c r="AA172" s="311"/>
      <c r="AB172" s="311"/>
      <c r="AC172" s="311"/>
      <c r="AD172" s="311"/>
      <c r="AE172" s="311"/>
      <c r="AF172" s="311"/>
      <c r="AG172" s="311"/>
      <c r="AH172" s="311"/>
      <c r="AI172" s="311"/>
      <c r="AJ172" s="311"/>
      <c r="AK172" s="311"/>
      <c r="AL172" s="311"/>
      <c r="AM172" s="311"/>
      <c r="AN172" s="311"/>
      <c r="AO172" s="311"/>
      <c r="AP172" s="311"/>
      <c r="AQ172" s="311"/>
      <c r="AR172" s="311"/>
      <c r="AS172" s="311"/>
      <c r="AT172" s="311"/>
      <c r="AU172" s="311"/>
      <c r="AV172" s="311"/>
      <c r="AW172" s="311"/>
      <c r="AX172" s="311"/>
      <c r="AY172" s="311"/>
      <c r="AZ172" s="311"/>
      <c r="BA172" s="311"/>
      <c r="BB172" s="311"/>
      <c r="BC172" s="311"/>
      <c r="BD172" s="311"/>
      <c r="BE172" s="311"/>
      <c r="BF172" s="311"/>
      <c r="BG172" s="311"/>
      <c r="BH172" s="311"/>
      <c r="BI172" s="311"/>
      <c r="BJ172" s="311"/>
      <c r="BK172" s="311"/>
      <c r="BL172" s="311"/>
      <c r="BM172" s="311"/>
      <c r="BN172" s="311"/>
      <c r="BO172" s="311"/>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15"/>
      <c r="CS172" s="15"/>
      <c r="CT172" s="86">
        <f t="shared" si="2"/>
        <v>20</v>
      </c>
    </row>
    <row r="173" spans="1:98">
      <c r="A173" s="56" t="s">
        <v>484</v>
      </c>
      <c r="B173" s="55" t="s">
        <v>506</v>
      </c>
      <c r="C173" s="15" t="s">
        <v>507</v>
      </c>
      <c r="D173" s="310"/>
      <c r="E173" s="310"/>
      <c r="F173" s="311"/>
      <c r="G173" s="311"/>
      <c r="H173" s="311"/>
      <c r="I173" s="311"/>
      <c r="J173" s="311"/>
      <c r="K173" s="311"/>
      <c r="L173" s="311"/>
      <c r="M173" s="311">
        <v>1</v>
      </c>
      <c r="N173" s="311"/>
      <c r="O173" s="311"/>
      <c r="P173" s="311"/>
      <c r="Q173" s="311"/>
      <c r="R173" s="311"/>
      <c r="S173" s="311"/>
      <c r="T173" s="311"/>
      <c r="U173" s="311"/>
      <c r="V173" s="311"/>
      <c r="W173" s="311"/>
      <c r="X173" s="311"/>
      <c r="Y173" s="311"/>
      <c r="Z173" s="311"/>
      <c r="AA173" s="311"/>
      <c r="AB173" s="311"/>
      <c r="AC173" s="311"/>
      <c r="AD173" s="311"/>
      <c r="AE173" s="311"/>
      <c r="AF173" s="311"/>
      <c r="AG173" s="311"/>
      <c r="AH173" s="311"/>
      <c r="AI173" s="311"/>
      <c r="AJ173" s="311"/>
      <c r="AK173" s="311"/>
      <c r="AL173" s="311"/>
      <c r="AM173" s="311"/>
      <c r="AN173" s="311"/>
      <c r="AO173" s="311"/>
      <c r="AP173" s="311"/>
      <c r="AQ173" s="311"/>
      <c r="AR173" s="311"/>
      <c r="AS173" s="311"/>
      <c r="AT173" s="311"/>
      <c r="AU173" s="311"/>
      <c r="AV173" s="311"/>
      <c r="AW173" s="311"/>
      <c r="AX173" s="311"/>
      <c r="AY173" s="311"/>
      <c r="AZ173" s="311"/>
      <c r="BA173" s="311"/>
      <c r="BB173" s="311"/>
      <c r="BC173" s="311"/>
      <c r="BD173" s="311"/>
      <c r="BE173" s="311"/>
      <c r="BF173" s="311"/>
      <c r="BG173" s="311"/>
      <c r="BH173" s="311"/>
      <c r="BI173" s="311"/>
      <c r="BJ173" s="311"/>
      <c r="BK173" s="311"/>
      <c r="BL173" s="311"/>
      <c r="BM173" s="311"/>
      <c r="BN173" s="311"/>
      <c r="BO173" s="311"/>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15"/>
      <c r="CS173" s="15"/>
      <c r="CT173" s="86">
        <f t="shared" si="2"/>
        <v>1</v>
      </c>
    </row>
    <row r="174" spans="1:98">
      <c r="A174" s="56" t="s">
        <v>484</v>
      </c>
      <c r="B174" s="55" t="s">
        <v>535</v>
      </c>
      <c r="C174" s="15" t="s">
        <v>766</v>
      </c>
      <c r="D174" s="310" t="s">
        <v>525</v>
      </c>
      <c r="E174" s="310"/>
      <c r="F174" s="311"/>
      <c r="G174" s="311"/>
      <c r="H174" s="311"/>
      <c r="I174" s="311"/>
      <c r="J174" s="311"/>
      <c r="K174" s="311"/>
      <c r="L174" s="311"/>
      <c r="M174" s="311"/>
      <c r="N174" s="311"/>
      <c r="O174" s="311">
        <v>1</v>
      </c>
      <c r="P174" s="311"/>
      <c r="Q174" s="311"/>
      <c r="R174" s="311"/>
      <c r="S174" s="311"/>
      <c r="T174" s="311"/>
      <c r="U174" s="311"/>
      <c r="V174" s="311"/>
      <c r="W174" s="311"/>
      <c r="X174" s="311"/>
      <c r="Y174" s="311"/>
      <c r="Z174" s="311"/>
      <c r="AA174" s="311"/>
      <c r="AB174" s="311"/>
      <c r="AC174" s="311"/>
      <c r="AD174" s="311"/>
      <c r="AE174" s="311"/>
      <c r="AF174" s="311"/>
      <c r="AG174" s="311"/>
      <c r="AH174" s="311"/>
      <c r="AI174" s="311"/>
      <c r="AJ174" s="311"/>
      <c r="AK174" s="311"/>
      <c r="AL174" s="311"/>
      <c r="AM174" s="311"/>
      <c r="AN174" s="311"/>
      <c r="AO174" s="311"/>
      <c r="AP174" s="311"/>
      <c r="AQ174" s="311"/>
      <c r="AR174" s="311"/>
      <c r="AS174" s="311"/>
      <c r="AT174" s="311"/>
      <c r="AU174" s="311"/>
      <c r="AV174" s="311"/>
      <c r="AW174" s="311"/>
      <c r="AX174" s="311"/>
      <c r="AY174" s="311"/>
      <c r="AZ174" s="311"/>
      <c r="BA174" s="311"/>
      <c r="BB174" s="311"/>
      <c r="BC174" s="311"/>
      <c r="BD174" s="311"/>
      <c r="BE174" s="311"/>
      <c r="BF174" s="311"/>
      <c r="BG174" s="311"/>
      <c r="BH174" s="311"/>
      <c r="BI174" s="311"/>
      <c r="BJ174" s="311"/>
      <c r="BK174" s="311"/>
      <c r="BL174" s="311"/>
      <c r="BM174" s="311"/>
      <c r="BN174" s="311"/>
      <c r="BO174" s="311"/>
      <c r="BP174" s="22"/>
      <c r="BQ174" s="22"/>
      <c r="BR174" s="22"/>
      <c r="BS174" s="22"/>
      <c r="BT174" s="311"/>
      <c r="BU174" s="311"/>
      <c r="BV174" s="311"/>
      <c r="BW174" s="311"/>
      <c r="BX174" s="311"/>
      <c r="BY174" s="311"/>
      <c r="BZ174" s="22"/>
      <c r="CA174" s="22"/>
      <c r="CB174" s="22"/>
      <c r="CC174" s="22"/>
      <c r="CD174" s="22"/>
      <c r="CE174" s="22"/>
      <c r="CF174" s="22"/>
      <c r="CG174" s="22"/>
      <c r="CH174" s="22"/>
      <c r="CI174" s="22"/>
      <c r="CJ174" s="22"/>
      <c r="CK174" s="22"/>
      <c r="CL174" s="22"/>
      <c r="CM174" s="22"/>
      <c r="CN174" s="22"/>
      <c r="CO174" s="22"/>
      <c r="CP174" s="22"/>
      <c r="CQ174" s="22"/>
      <c r="CR174" s="15"/>
      <c r="CS174" s="15"/>
      <c r="CT174" s="86">
        <f t="shared" si="2"/>
        <v>1</v>
      </c>
    </row>
    <row r="175" spans="1:98">
      <c r="A175" s="56" t="s">
        <v>484</v>
      </c>
      <c r="B175" s="55" t="s">
        <v>489</v>
      </c>
      <c r="C175" s="15" t="s">
        <v>761</v>
      </c>
      <c r="D175" s="310" t="s">
        <v>490</v>
      </c>
      <c r="E175" s="310" t="s">
        <v>491</v>
      </c>
      <c r="F175" s="311"/>
      <c r="G175" s="311"/>
      <c r="H175" s="311"/>
      <c r="I175" s="311">
        <v>1</v>
      </c>
      <c r="J175" s="311"/>
      <c r="K175" s="311"/>
      <c r="L175" s="311"/>
      <c r="M175" s="311"/>
      <c r="N175" s="311"/>
      <c r="O175" s="311"/>
      <c r="P175" s="311"/>
      <c r="Q175" s="311"/>
      <c r="R175" s="311"/>
      <c r="S175" s="311"/>
      <c r="T175" s="311"/>
      <c r="U175" s="311"/>
      <c r="V175" s="311"/>
      <c r="W175" s="311"/>
      <c r="X175" s="311"/>
      <c r="Y175" s="311">
        <v>1</v>
      </c>
      <c r="Z175" s="311"/>
      <c r="AA175" s="311"/>
      <c r="AB175" s="311"/>
      <c r="AC175" s="311"/>
      <c r="AD175" s="311"/>
      <c r="AE175" s="311"/>
      <c r="AF175" s="311"/>
      <c r="AG175" s="311"/>
      <c r="AH175" s="311"/>
      <c r="AI175" s="311"/>
      <c r="AJ175" s="311"/>
      <c r="AK175" s="311"/>
      <c r="AL175" s="311"/>
      <c r="AM175" s="311"/>
      <c r="AN175" s="311"/>
      <c r="AO175" s="311"/>
      <c r="AP175" s="311"/>
      <c r="AQ175" s="311"/>
      <c r="AR175" s="311"/>
      <c r="AS175" s="311"/>
      <c r="AT175" s="311"/>
      <c r="AU175" s="311"/>
      <c r="AV175" s="311"/>
      <c r="AW175" s="311"/>
      <c r="AX175" s="311"/>
      <c r="AY175" s="311"/>
      <c r="AZ175" s="311"/>
      <c r="BA175" s="311"/>
      <c r="BB175" s="311"/>
      <c r="BC175" s="311"/>
      <c r="BD175" s="311"/>
      <c r="BE175" s="311"/>
      <c r="BF175" s="311"/>
      <c r="BG175" s="311"/>
      <c r="BH175" s="311"/>
      <c r="BI175" s="311"/>
      <c r="BJ175" s="311"/>
      <c r="BK175" s="311"/>
      <c r="BL175" s="311"/>
      <c r="BM175" s="311"/>
      <c r="BN175" s="311"/>
      <c r="BO175" s="311"/>
      <c r="BP175" s="22"/>
      <c r="BQ175" s="22"/>
      <c r="BR175" s="22"/>
      <c r="BS175" s="22"/>
      <c r="BT175" s="22"/>
      <c r="BU175" s="22"/>
      <c r="BV175" s="22"/>
      <c r="BW175" s="22"/>
      <c r="BX175" s="22"/>
      <c r="BY175" s="22"/>
      <c r="BZ175" s="22"/>
      <c r="CA175" s="22"/>
      <c r="CB175" s="22"/>
      <c r="CC175" s="22"/>
      <c r="CD175" s="15"/>
      <c r="CE175" s="15"/>
      <c r="CF175" s="22"/>
      <c r="CG175" s="22"/>
      <c r="CH175" s="22"/>
      <c r="CI175" s="22"/>
      <c r="CJ175" s="22"/>
      <c r="CK175" s="22"/>
      <c r="CL175" s="22"/>
      <c r="CM175" s="22"/>
      <c r="CN175" s="22"/>
      <c r="CO175" s="22"/>
      <c r="CP175" s="22"/>
      <c r="CQ175" s="22"/>
      <c r="CR175" s="15"/>
      <c r="CS175" s="15"/>
      <c r="CT175" s="86">
        <f t="shared" si="2"/>
        <v>2</v>
      </c>
    </row>
    <row r="176" spans="1:98">
      <c r="A176" s="56" t="s">
        <v>484</v>
      </c>
      <c r="B176" s="56" t="s">
        <v>515</v>
      </c>
      <c r="C176" s="15" t="s">
        <v>1243</v>
      </c>
      <c r="D176" s="310" t="s">
        <v>490</v>
      </c>
      <c r="E176" s="310" t="s">
        <v>491</v>
      </c>
      <c r="F176" s="311"/>
      <c r="G176" s="311"/>
      <c r="H176" s="311"/>
      <c r="I176" s="311"/>
      <c r="J176" s="311"/>
      <c r="K176" s="311"/>
      <c r="L176" s="311"/>
      <c r="M176" s="311"/>
      <c r="N176" s="311"/>
      <c r="O176" s="311"/>
      <c r="P176" s="311"/>
      <c r="Q176" s="311"/>
      <c r="R176" s="311">
        <v>4</v>
      </c>
      <c r="S176" s="311"/>
      <c r="T176" s="311"/>
      <c r="U176" s="311"/>
      <c r="V176" s="311"/>
      <c r="W176" s="311"/>
      <c r="X176" s="311"/>
      <c r="Y176" s="311"/>
      <c r="Z176" s="311"/>
      <c r="AA176" s="311"/>
      <c r="AB176" s="311"/>
      <c r="AC176" s="311"/>
      <c r="AD176" s="311"/>
      <c r="AE176" s="311"/>
      <c r="AF176" s="311"/>
      <c r="AG176" s="311"/>
      <c r="AH176" s="311"/>
      <c r="AI176" s="311"/>
      <c r="AJ176" s="311"/>
      <c r="AK176" s="311"/>
      <c r="AL176" s="311"/>
      <c r="AM176" s="311"/>
      <c r="AN176" s="311"/>
      <c r="AO176" s="311"/>
      <c r="AP176" s="311"/>
      <c r="AQ176" s="311"/>
      <c r="AR176" s="311"/>
      <c r="AS176" s="311"/>
      <c r="AT176" s="311"/>
      <c r="AU176" s="311"/>
      <c r="AV176" s="311"/>
      <c r="AW176" s="311"/>
      <c r="AX176" s="311"/>
      <c r="AY176" s="311"/>
      <c r="AZ176" s="311"/>
      <c r="BA176" s="311"/>
      <c r="BB176" s="311"/>
      <c r="BC176" s="311"/>
      <c r="BD176" s="311"/>
      <c r="BE176" s="311"/>
      <c r="BF176" s="311"/>
      <c r="BG176" s="311"/>
      <c r="BH176" s="311"/>
      <c r="BI176" s="311"/>
      <c r="BJ176" s="311"/>
      <c r="BK176" s="311"/>
      <c r="BL176" s="311"/>
      <c r="BM176" s="311"/>
      <c r="BN176" s="311"/>
      <c r="BO176" s="311"/>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311"/>
      <c r="CO176" s="311"/>
      <c r="CP176" s="22"/>
      <c r="CQ176" s="22"/>
      <c r="CR176" s="15"/>
      <c r="CS176" s="15"/>
      <c r="CT176" s="86">
        <f t="shared" si="2"/>
        <v>4</v>
      </c>
    </row>
    <row r="177" spans="1:98">
      <c r="A177" s="56" t="s">
        <v>484</v>
      </c>
      <c r="B177" s="55" t="s">
        <v>526</v>
      </c>
      <c r="C177" s="15" t="s">
        <v>764</v>
      </c>
      <c r="D177" s="310" t="s">
        <v>511</v>
      </c>
      <c r="E177" s="310" t="s">
        <v>527</v>
      </c>
      <c r="F177" s="311"/>
      <c r="G177" s="311"/>
      <c r="H177" s="311"/>
      <c r="I177" s="311"/>
      <c r="J177" s="311"/>
      <c r="K177" s="311"/>
      <c r="L177" s="311"/>
      <c r="M177" s="311"/>
      <c r="N177" s="311"/>
      <c r="O177" s="311">
        <v>1</v>
      </c>
      <c r="P177" s="311"/>
      <c r="Q177" s="311"/>
      <c r="R177" s="311"/>
      <c r="S177" s="311"/>
      <c r="T177" s="311"/>
      <c r="U177" s="311"/>
      <c r="V177" s="311"/>
      <c r="W177" s="311"/>
      <c r="X177" s="311"/>
      <c r="Y177" s="311"/>
      <c r="Z177" s="311"/>
      <c r="AA177" s="311"/>
      <c r="AB177" s="311"/>
      <c r="AC177" s="311">
        <v>1</v>
      </c>
      <c r="AD177" s="311"/>
      <c r="AE177" s="311">
        <v>1</v>
      </c>
      <c r="AF177" s="311">
        <v>1</v>
      </c>
      <c r="AG177" s="311"/>
      <c r="AH177" s="311"/>
      <c r="AI177" s="311"/>
      <c r="AJ177" s="311">
        <v>1</v>
      </c>
      <c r="AK177" s="311"/>
      <c r="AL177" s="311"/>
      <c r="AM177" s="311"/>
      <c r="AN177" s="311"/>
      <c r="AO177" s="311"/>
      <c r="AP177" s="311"/>
      <c r="AQ177" s="311"/>
      <c r="AR177" s="311"/>
      <c r="AS177" s="311"/>
      <c r="AT177" s="311"/>
      <c r="AU177" s="311"/>
      <c r="AV177" s="311"/>
      <c r="AW177" s="311"/>
      <c r="AX177" s="311"/>
      <c r="AY177" s="311"/>
      <c r="AZ177" s="311"/>
      <c r="BA177" s="311"/>
      <c r="BB177" s="311">
        <v>1</v>
      </c>
      <c r="BC177" s="311"/>
      <c r="BD177" s="311"/>
      <c r="BE177" s="311"/>
      <c r="BF177" s="311"/>
      <c r="BG177" s="311"/>
      <c r="BH177" s="311"/>
      <c r="BI177" s="311"/>
      <c r="BJ177" s="311"/>
      <c r="BK177" s="311"/>
      <c r="BL177" s="311"/>
      <c r="BM177" s="311"/>
      <c r="BN177" s="311">
        <v>1</v>
      </c>
      <c r="BO177" s="311"/>
      <c r="BP177" s="22"/>
      <c r="BQ177" s="22"/>
      <c r="BR177" s="22">
        <v>1</v>
      </c>
      <c r="BS177" s="22"/>
      <c r="BT177" s="311"/>
      <c r="BU177" s="311"/>
      <c r="BV177" s="311"/>
      <c r="BW177" s="311"/>
      <c r="BX177" s="311"/>
      <c r="BY177" s="311">
        <v>2</v>
      </c>
      <c r="BZ177" s="22"/>
      <c r="CA177" s="22"/>
      <c r="CB177" s="22"/>
      <c r="CC177" s="22"/>
      <c r="CD177" s="22"/>
      <c r="CE177" s="22"/>
      <c r="CF177" s="22"/>
      <c r="CG177" s="22"/>
      <c r="CH177" s="22"/>
      <c r="CI177" s="22"/>
      <c r="CJ177" s="22"/>
      <c r="CK177" s="22"/>
      <c r="CL177" s="311">
        <v>3</v>
      </c>
      <c r="CM177" s="22"/>
      <c r="CN177" s="311"/>
      <c r="CO177" s="311"/>
      <c r="CP177" s="22"/>
      <c r="CQ177" s="22"/>
      <c r="CR177" s="15"/>
      <c r="CS177" s="15"/>
      <c r="CT177" s="86">
        <f t="shared" si="2"/>
        <v>13</v>
      </c>
    </row>
    <row r="178" spans="1:98">
      <c r="A178" s="56" t="s">
        <v>484</v>
      </c>
      <c r="B178" s="55" t="s">
        <v>492</v>
      </c>
      <c r="C178" s="15" t="s">
        <v>762</v>
      </c>
      <c r="D178" s="310" t="s">
        <v>203</v>
      </c>
      <c r="E178" s="310" t="s">
        <v>493</v>
      </c>
      <c r="F178" s="311"/>
      <c r="G178" s="311"/>
      <c r="H178" s="311"/>
      <c r="I178" s="311">
        <v>1</v>
      </c>
      <c r="J178" s="311"/>
      <c r="K178" s="311"/>
      <c r="L178" s="311"/>
      <c r="M178" s="311"/>
      <c r="N178" s="311"/>
      <c r="O178" s="311"/>
      <c r="P178" s="311"/>
      <c r="Q178" s="311"/>
      <c r="R178" s="311"/>
      <c r="S178" s="311"/>
      <c r="T178" s="311"/>
      <c r="U178" s="311"/>
      <c r="V178" s="311"/>
      <c r="W178" s="311"/>
      <c r="X178" s="311"/>
      <c r="Y178" s="311">
        <v>1</v>
      </c>
      <c r="Z178" s="311"/>
      <c r="AA178" s="311"/>
      <c r="AB178" s="311"/>
      <c r="AC178" s="311">
        <v>1</v>
      </c>
      <c r="AD178" s="311">
        <v>1</v>
      </c>
      <c r="AE178" s="311"/>
      <c r="AF178" s="311">
        <v>1</v>
      </c>
      <c r="AG178" s="311"/>
      <c r="AH178" s="311"/>
      <c r="AI178" s="311"/>
      <c r="AJ178" s="311"/>
      <c r="AK178" s="311"/>
      <c r="AL178" s="311"/>
      <c r="AM178" s="311"/>
      <c r="AN178" s="311"/>
      <c r="AO178" s="311"/>
      <c r="AP178" s="311"/>
      <c r="AQ178" s="311"/>
      <c r="AR178" s="311"/>
      <c r="AS178" s="311"/>
      <c r="AT178" s="311">
        <v>1</v>
      </c>
      <c r="AU178" s="311"/>
      <c r="AV178" s="311"/>
      <c r="AW178" s="311"/>
      <c r="AX178" s="311"/>
      <c r="AY178" s="311"/>
      <c r="AZ178" s="311"/>
      <c r="BA178" s="311"/>
      <c r="BB178" s="311"/>
      <c r="BC178" s="311"/>
      <c r="BD178" s="311"/>
      <c r="BE178" s="311"/>
      <c r="BF178" s="311"/>
      <c r="BG178" s="311"/>
      <c r="BH178" s="311"/>
      <c r="BI178" s="311"/>
      <c r="BJ178" s="311"/>
      <c r="BK178" s="311"/>
      <c r="BL178" s="311"/>
      <c r="BM178" s="311"/>
      <c r="BN178" s="311"/>
      <c r="BO178" s="311"/>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15"/>
      <c r="CS178" s="15"/>
      <c r="CT178" s="86">
        <f t="shared" si="2"/>
        <v>6</v>
      </c>
    </row>
    <row r="179" spans="1:98">
      <c r="A179" s="56" t="s">
        <v>484</v>
      </c>
      <c r="B179" s="55" t="s">
        <v>531</v>
      </c>
      <c r="C179" s="15" t="s">
        <v>765</v>
      </c>
      <c r="D179" s="310" t="s">
        <v>420</v>
      </c>
      <c r="E179" s="310" t="s">
        <v>519</v>
      </c>
      <c r="F179" s="311"/>
      <c r="G179" s="311"/>
      <c r="H179" s="311"/>
      <c r="I179" s="311"/>
      <c r="J179" s="311"/>
      <c r="K179" s="311">
        <v>2</v>
      </c>
      <c r="L179" s="311"/>
      <c r="M179" s="311"/>
      <c r="N179" s="311"/>
      <c r="O179" s="311"/>
      <c r="P179" s="311"/>
      <c r="Q179" s="311"/>
      <c r="R179" s="311"/>
      <c r="S179" s="311"/>
      <c r="T179" s="311"/>
      <c r="U179" s="311"/>
      <c r="V179" s="311"/>
      <c r="W179" s="311"/>
      <c r="X179" s="311"/>
      <c r="Y179" s="311"/>
      <c r="Z179" s="311"/>
      <c r="AA179" s="311">
        <v>1</v>
      </c>
      <c r="AB179" s="311">
        <v>1</v>
      </c>
      <c r="AC179" s="311"/>
      <c r="AD179" s="311"/>
      <c r="AE179" s="311"/>
      <c r="AF179" s="311"/>
      <c r="AG179" s="311">
        <v>1</v>
      </c>
      <c r="AH179" s="311"/>
      <c r="AI179" s="311">
        <v>2</v>
      </c>
      <c r="AJ179" s="311"/>
      <c r="AK179" s="311"/>
      <c r="AL179" s="311"/>
      <c r="AM179" s="311"/>
      <c r="AN179" s="311"/>
      <c r="AO179" s="311"/>
      <c r="AP179" s="311"/>
      <c r="AQ179" s="311"/>
      <c r="AR179" s="311"/>
      <c r="AS179" s="311"/>
      <c r="AT179" s="311"/>
      <c r="AU179" s="311"/>
      <c r="AV179" s="311"/>
      <c r="AW179" s="311"/>
      <c r="AX179" s="311"/>
      <c r="AY179" s="311"/>
      <c r="AZ179" s="311"/>
      <c r="BA179" s="311"/>
      <c r="BB179" s="311">
        <v>2</v>
      </c>
      <c r="BC179" s="311"/>
      <c r="BD179" s="311">
        <v>1</v>
      </c>
      <c r="BE179" s="311"/>
      <c r="BF179" s="311"/>
      <c r="BG179" s="311"/>
      <c r="BH179" s="311"/>
      <c r="BI179" s="312">
        <v>2</v>
      </c>
      <c r="BJ179" s="311"/>
      <c r="BK179" s="311"/>
      <c r="BL179" s="311"/>
      <c r="BM179" s="311"/>
      <c r="BN179" s="311"/>
      <c r="BO179" s="311"/>
      <c r="BP179" s="22"/>
      <c r="BQ179" s="22"/>
      <c r="BR179" s="22"/>
      <c r="BS179" s="22"/>
      <c r="BT179" s="311"/>
      <c r="BU179" s="311"/>
      <c r="BV179" s="311"/>
      <c r="BW179" s="311"/>
      <c r="BX179" s="311"/>
      <c r="BY179" s="311"/>
      <c r="BZ179" s="22"/>
      <c r="CA179" s="22"/>
      <c r="CB179" s="22"/>
      <c r="CC179" s="22"/>
      <c r="CD179" s="22"/>
      <c r="CE179" s="22"/>
      <c r="CF179" s="22"/>
      <c r="CG179" s="22"/>
      <c r="CH179" s="22"/>
      <c r="CI179" s="22"/>
      <c r="CJ179" s="22">
        <v>1</v>
      </c>
      <c r="CK179" s="22"/>
      <c r="CL179" s="22"/>
      <c r="CM179" s="22"/>
      <c r="CN179" s="311"/>
      <c r="CO179" s="311"/>
      <c r="CP179" s="22"/>
      <c r="CQ179" s="22"/>
      <c r="CR179" s="15"/>
      <c r="CS179" s="15"/>
      <c r="CT179" s="86">
        <f t="shared" si="2"/>
        <v>13</v>
      </c>
    </row>
    <row r="180" spans="1:98" ht="30">
      <c r="A180" s="56" t="s">
        <v>484</v>
      </c>
      <c r="B180" s="56" t="s">
        <v>518</v>
      </c>
      <c r="C180" s="15" t="s">
        <v>150</v>
      </c>
      <c r="D180" s="310" t="s">
        <v>420</v>
      </c>
      <c r="E180" s="310" t="s">
        <v>519</v>
      </c>
      <c r="F180" s="311"/>
      <c r="G180" s="311">
        <v>1</v>
      </c>
      <c r="H180" s="311"/>
      <c r="I180" s="311"/>
      <c r="J180" s="311"/>
      <c r="K180" s="311"/>
      <c r="L180" s="311"/>
      <c r="M180" s="311"/>
      <c r="N180" s="311"/>
      <c r="O180" s="311"/>
      <c r="P180" s="311"/>
      <c r="Q180" s="311"/>
      <c r="R180" s="311"/>
      <c r="S180" s="311"/>
      <c r="T180" s="311"/>
      <c r="U180" s="311"/>
      <c r="V180" s="311"/>
      <c r="W180" s="311"/>
      <c r="X180" s="311"/>
      <c r="Y180" s="311"/>
      <c r="Z180" s="311"/>
      <c r="AA180" s="311"/>
      <c r="AB180" s="311"/>
      <c r="AC180" s="311"/>
      <c r="AD180" s="311"/>
      <c r="AE180" s="311"/>
      <c r="AF180" s="311"/>
      <c r="AG180" s="311"/>
      <c r="AH180" s="311"/>
      <c r="AI180" s="311"/>
      <c r="AJ180" s="311"/>
      <c r="AK180" s="311"/>
      <c r="AL180" s="311"/>
      <c r="AM180" s="311"/>
      <c r="AN180" s="311"/>
      <c r="AO180" s="311"/>
      <c r="AP180" s="311"/>
      <c r="AQ180" s="311"/>
      <c r="AR180" s="311"/>
      <c r="AS180" s="311"/>
      <c r="AT180" s="311"/>
      <c r="AU180" s="311"/>
      <c r="AV180" s="311"/>
      <c r="AW180" s="311"/>
      <c r="AX180" s="311"/>
      <c r="AY180" s="311"/>
      <c r="AZ180" s="311"/>
      <c r="BA180" s="311"/>
      <c r="BB180" s="311"/>
      <c r="BC180" s="311"/>
      <c r="BD180" s="311"/>
      <c r="BE180" s="311"/>
      <c r="BF180" s="311"/>
      <c r="BG180" s="311"/>
      <c r="BH180" s="311"/>
      <c r="BI180" s="311"/>
      <c r="BJ180" s="311"/>
      <c r="BK180" s="311"/>
      <c r="BL180" s="311"/>
      <c r="BM180" s="311"/>
      <c r="BN180" s="311"/>
      <c r="BO180" s="311"/>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311"/>
      <c r="CO180" s="311"/>
      <c r="CP180" s="22"/>
      <c r="CQ180" s="22"/>
      <c r="CR180" s="15"/>
      <c r="CS180" s="15"/>
      <c r="CT180" s="86">
        <f t="shared" si="2"/>
        <v>1</v>
      </c>
    </row>
    <row r="181" spans="1:98">
      <c r="A181" s="56" t="s">
        <v>484</v>
      </c>
      <c r="B181" s="55" t="s">
        <v>560</v>
      </c>
      <c r="C181" s="15" t="s">
        <v>150</v>
      </c>
      <c r="D181" s="310" t="s">
        <v>561</v>
      </c>
      <c r="E181" s="310" t="s">
        <v>562</v>
      </c>
      <c r="F181" s="311"/>
      <c r="G181" s="311"/>
      <c r="H181" s="311">
        <v>1</v>
      </c>
      <c r="I181" s="311"/>
      <c r="J181" s="311"/>
      <c r="K181" s="311"/>
      <c r="L181" s="311"/>
      <c r="M181" s="311"/>
      <c r="N181" s="311"/>
      <c r="O181" s="311"/>
      <c r="P181" s="311"/>
      <c r="Q181" s="311"/>
      <c r="R181" s="311"/>
      <c r="S181" s="311"/>
      <c r="T181" s="311"/>
      <c r="U181" s="311"/>
      <c r="V181" s="311"/>
      <c r="W181" s="311"/>
      <c r="X181" s="311"/>
      <c r="Y181" s="311"/>
      <c r="Z181" s="311"/>
      <c r="AA181" s="311"/>
      <c r="AB181" s="311"/>
      <c r="AC181" s="311"/>
      <c r="AD181" s="311"/>
      <c r="AE181" s="311"/>
      <c r="AF181" s="311"/>
      <c r="AG181" s="311"/>
      <c r="AH181" s="311"/>
      <c r="AI181" s="311"/>
      <c r="AJ181" s="311"/>
      <c r="AK181" s="311"/>
      <c r="AL181" s="311"/>
      <c r="AM181" s="311"/>
      <c r="AN181" s="311"/>
      <c r="AO181" s="311"/>
      <c r="AP181" s="311"/>
      <c r="AQ181" s="311"/>
      <c r="AR181" s="311">
        <v>1</v>
      </c>
      <c r="AS181" s="311"/>
      <c r="AT181" s="311"/>
      <c r="AU181" s="311"/>
      <c r="AV181" s="311"/>
      <c r="AW181" s="311"/>
      <c r="AX181" s="311"/>
      <c r="AY181" s="311"/>
      <c r="AZ181" s="311"/>
      <c r="BA181" s="311"/>
      <c r="BB181" s="311">
        <v>1</v>
      </c>
      <c r="BC181" s="311"/>
      <c r="BD181" s="311"/>
      <c r="BE181" s="311"/>
      <c r="BF181" s="311"/>
      <c r="BG181" s="311"/>
      <c r="BH181" s="311"/>
      <c r="BI181" s="311">
        <v>1</v>
      </c>
      <c r="BJ181" s="311"/>
      <c r="BK181" s="311"/>
      <c r="BL181" s="311"/>
      <c r="BM181" s="311"/>
      <c r="BN181" s="311"/>
      <c r="BO181" s="311"/>
      <c r="BP181" s="22"/>
      <c r="BQ181" s="22"/>
      <c r="BR181" s="22"/>
      <c r="BS181" s="22"/>
      <c r="BT181" s="311"/>
      <c r="BU181" s="311"/>
      <c r="BV181" s="311"/>
      <c r="BW181" s="311"/>
      <c r="BX181" s="311"/>
      <c r="BY181" s="311"/>
      <c r="BZ181" s="22"/>
      <c r="CA181" s="22"/>
      <c r="CB181" s="22"/>
      <c r="CC181" s="22"/>
      <c r="CD181" s="22"/>
      <c r="CE181" s="22"/>
      <c r="CF181" s="22"/>
      <c r="CG181" s="22"/>
      <c r="CH181" s="22"/>
      <c r="CI181" s="22"/>
      <c r="CJ181" s="22"/>
      <c r="CK181" s="22"/>
      <c r="CL181" s="22"/>
      <c r="CM181" s="22"/>
      <c r="CN181" s="22"/>
      <c r="CO181" s="22"/>
      <c r="CP181" s="22"/>
      <c r="CQ181" s="22"/>
      <c r="CR181" s="15"/>
      <c r="CS181" s="15"/>
      <c r="CT181" s="86">
        <f t="shared" si="2"/>
        <v>4</v>
      </c>
    </row>
    <row r="182" spans="1:98">
      <c r="A182" s="56" t="s">
        <v>484</v>
      </c>
      <c r="B182" s="55" t="s">
        <v>524</v>
      </c>
      <c r="C182" s="15" t="s">
        <v>1320</v>
      </c>
      <c r="D182" s="310" t="s">
        <v>525</v>
      </c>
      <c r="E182" s="310"/>
      <c r="F182" s="311"/>
      <c r="G182" s="311"/>
      <c r="H182" s="311"/>
      <c r="I182" s="311"/>
      <c r="J182" s="311"/>
      <c r="K182" s="311"/>
      <c r="L182" s="311"/>
      <c r="M182" s="311"/>
      <c r="N182" s="311"/>
      <c r="O182" s="311"/>
      <c r="P182" s="311"/>
      <c r="Q182" s="311">
        <v>1</v>
      </c>
      <c r="R182" s="311"/>
      <c r="S182" s="311"/>
      <c r="T182" s="311"/>
      <c r="U182" s="311"/>
      <c r="V182" s="311"/>
      <c r="W182" s="311"/>
      <c r="X182" s="311"/>
      <c r="Y182" s="311"/>
      <c r="Z182" s="311"/>
      <c r="AA182" s="311"/>
      <c r="AB182" s="311"/>
      <c r="AC182" s="311"/>
      <c r="AD182" s="311"/>
      <c r="AE182" s="311"/>
      <c r="AF182" s="311"/>
      <c r="AG182" s="311"/>
      <c r="AH182" s="311"/>
      <c r="AI182" s="311"/>
      <c r="AJ182" s="311"/>
      <c r="AK182" s="311"/>
      <c r="AL182" s="311"/>
      <c r="AM182" s="311"/>
      <c r="AN182" s="311"/>
      <c r="AO182" s="311"/>
      <c r="AP182" s="311"/>
      <c r="AQ182" s="311"/>
      <c r="AR182" s="311"/>
      <c r="AS182" s="311"/>
      <c r="AT182" s="311"/>
      <c r="AU182" s="311"/>
      <c r="AV182" s="311"/>
      <c r="AW182" s="311"/>
      <c r="AX182" s="311"/>
      <c r="AY182" s="311"/>
      <c r="AZ182" s="311"/>
      <c r="BA182" s="311"/>
      <c r="BB182" s="311"/>
      <c r="BC182" s="311"/>
      <c r="BD182" s="311"/>
      <c r="BE182" s="311"/>
      <c r="BF182" s="311"/>
      <c r="BG182" s="311"/>
      <c r="BH182" s="311"/>
      <c r="BI182" s="311"/>
      <c r="BJ182" s="311"/>
      <c r="BK182" s="311"/>
      <c r="BL182" s="311"/>
      <c r="BM182" s="311"/>
      <c r="BN182" s="311"/>
      <c r="BO182" s="311"/>
      <c r="BP182" s="22"/>
      <c r="BQ182" s="22"/>
      <c r="BR182" s="22"/>
      <c r="BS182" s="22"/>
      <c r="BT182" s="311"/>
      <c r="BU182" s="311"/>
      <c r="BV182" s="311"/>
      <c r="BW182" s="311"/>
      <c r="BX182" s="311"/>
      <c r="BY182" s="311"/>
      <c r="BZ182" s="22"/>
      <c r="CA182" s="22"/>
      <c r="CB182" s="22"/>
      <c r="CC182" s="22"/>
      <c r="CD182" s="22"/>
      <c r="CE182" s="22"/>
      <c r="CF182" s="22"/>
      <c r="CG182" s="22"/>
      <c r="CH182" s="22"/>
      <c r="CI182" s="22"/>
      <c r="CJ182" s="22"/>
      <c r="CK182" s="22"/>
      <c r="CL182" s="311"/>
      <c r="CM182" s="22"/>
      <c r="CN182" s="311"/>
      <c r="CO182" s="311"/>
      <c r="CP182" s="22"/>
      <c r="CQ182" s="22"/>
      <c r="CR182" s="15"/>
      <c r="CS182" s="15"/>
      <c r="CT182" s="86">
        <f t="shared" si="2"/>
        <v>1</v>
      </c>
    </row>
    <row r="183" spans="1:98">
      <c r="A183" s="56" t="s">
        <v>484</v>
      </c>
      <c r="B183" s="55" t="s">
        <v>504</v>
      </c>
      <c r="C183" s="15"/>
      <c r="D183" s="310" t="s">
        <v>203</v>
      </c>
      <c r="E183" s="310" t="s">
        <v>505</v>
      </c>
      <c r="F183" s="311"/>
      <c r="G183" s="311"/>
      <c r="H183" s="311"/>
      <c r="I183" s="311"/>
      <c r="J183" s="311"/>
      <c r="K183" s="311"/>
      <c r="L183" s="311">
        <v>1</v>
      </c>
      <c r="M183" s="311"/>
      <c r="N183" s="311"/>
      <c r="O183" s="311"/>
      <c r="P183" s="311"/>
      <c r="Q183" s="311"/>
      <c r="R183" s="311">
        <v>1</v>
      </c>
      <c r="S183" s="311"/>
      <c r="T183" s="311"/>
      <c r="U183" s="311"/>
      <c r="V183" s="311"/>
      <c r="W183" s="311"/>
      <c r="X183" s="311"/>
      <c r="Y183" s="311">
        <v>3</v>
      </c>
      <c r="Z183" s="311"/>
      <c r="AA183" s="311"/>
      <c r="AB183" s="311"/>
      <c r="AC183" s="311"/>
      <c r="AD183" s="311">
        <v>3</v>
      </c>
      <c r="AE183" s="311">
        <v>1</v>
      </c>
      <c r="AF183" s="311">
        <v>1</v>
      </c>
      <c r="AG183" s="311"/>
      <c r="AH183" s="311">
        <v>1</v>
      </c>
      <c r="AI183" s="311"/>
      <c r="AJ183" s="311"/>
      <c r="AK183" s="311"/>
      <c r="AL183" s="311"/>
      <c r="AM183" s="311"/>
      <c r="AN183" s="311"/>
      <c r="AO183" s="311"/>
      <c r="AP183" s="311"/>
      <c r="AQ183" s="311"/>
      <c r="AR183" s="311"/>
      <c r="AS183" s="311"/>
      <c r="AT183" s="311"/>
      <c r="AU183" s="311"/>
      <c r="AV183" s="311"/>
      <c r="AW183" s="311"/>
      <c r="AX183" s="311"/>
      <c r="AY183" s="311"/>
      <c r="AZ183" s="311">
        <v>1</v>
      </c>
      <c r="BA183" s="311"/>
      <c r="BB183" s="311">
        <v>2</v>
      </c>
      <c r="BC183" s="311"/>
      <c r="BD183" s="311"/>
      <c r="BE183" s="311"/>
      <c r="BF183" s="311"/>
      <c r="BG183" s="311"/>
      <c r="BH183" s="311"/>
      <c r="BI183" s="311"/>
      <c r="BJ183" s="311"/>
      <c r="BK183" s="311"/>
      <c r="BL183" s="311"/>
      <c r="BM183" s="311"/>
      <c r="BN183" s="311"/>
      <c r="BO183" s="311"/>
      <c r="BP183" s="22"/>
      <c r="BQ183" s="22"/>
      <c r="BR183" s="22"/>
      <c r="BS183" s="22"/>
      <c r="BT183" s="22">
        <v>2</v>
      </c>
      <c r="BU183" s="22"/>
      <c r="BV183" s="22"/>
      <c r="BW183" s="22">
        <v>1</v>
      </c>
      <c r="BX183" s="22">
        <v>2</v>
      </c>
      <c r="BY183" s="22"/>
      <c r="BZ183" s="22"/>
      <c r="CA183" s="22"/>
      <c r="CB183" s="22"/>
      <c r="CC183" s="22"/>
      <c r="CD183" s="22"/>
      <c r="CE183" s="22"/>
      <c r="CF183" s="22"/>
      <c r="CG183" s="22"/>
      <c r="CH183" s="22"/>
      <c r="CI183" s="22"/>
      <c r="CJ183" s="22"/>
      <c r="CK183" s="22">
        <v>8</v>
      </c>
      <c r="CL183" s="22"/>
      <c r="CM183" s="22"/>
      <c r="CN183" s="22"/>
      <c r="CO183" s="22"/>
      <c r="CP183" s="22"/>
      <c r="CQ183" s="22"/>
      <c r="CR183" s="15"/>
      <c r="CS183" s="15"/>
      <c r="CT183" s="86">
        <f t="shared" si="2"/>
        <v>27</v>
      </c>
    </row>
    <row r="184" spans="1:98">
      <c r="A184" s="56" t="s">
        <v>484</v>
      </c>
      <c r="B184" s="55" t="s">
        <v>1244</v>
      </c>
      <c r="C184" s="15" t="s">
        <v>1321</v>
      </c>
      <c r="D184" s="310"/>
      <c r="E184" s="310"/>
      <c r="F184" s="311"/>
      <c r="G184" s="311"/>
      <c r="H184" s="311"/>
      <c r="I184" s="311"/>
      <c r="J184" s="311"/>
      <c r="K184" s="311"/>
      <c r="L184" s="311"/>
      <c r="M184" s="311"/>
      <c r="N184" s="311"/>
      <c r="O184" s="311">
        <v>1</v>
      </c>
      <c r="P184" s="311"/>
      <c r="Q184" s="311"/>
      <c r="R184" s="311"/>
      <c r="S184" s="311"/>
      <c r="T184" s="311"/>
      <c r="U184" s="311"/>
      <c r="V184" s="311"/>
      <c r="W184" s="311"/>
      <c r="X184" s="311"/>
      <c r="Y184" s="311"/>
      <c r="Z184" s="311"/>
      <c r="AA184" s="311"/>
      <c r="AB184" s="311"/>
      <c r="AC184" s="311"/>
      <c r="AD184" s="311"/>
      <c r="AE184" s="311"/>
      <c r="AF184" s="311"/>
      <c r="AG184" s="311"/>
      <c r="AH184" s="311"/>
      <c r="AI184" s="311"/>
      <c r="AJ184" s="311"/>
      <c r="AK184" s="311"/>
      <c r="AL184" s="311">
        <v>1</v>
      </c>
      <c r="AM184" s="311"/>
      <c r="AN184" s="311"/>
      <c r="AO184" s="311"/>
      <c r="AP184" s="311"/>
      <c r="AQ184" s="311"/>
      <c r="AR184" s="311"/>
      <c r="AS184" s="311"/>
      <c r="AT184" s="311"/>
      <c r="AU184" s="311"/>
      <c r="AV184" s="311"/>
      <c r="AW184" s="311"/>
      <c r="AX184" s="311"/>
      <c r="AY184" s="311"/>
      <c r="AZ184" s="311"/>
      <c r="BA184" s="311"/>
      <c r="BB184" s="311"/>
      <c r="BC184" s="311"/>
      <c r="BD184" s="311"/>
      <c r="BE184" s="311"/>
      <c r="BF184" s="311"/>
      <c r="BG184" s="311"/>
      <c r="BH184" s="311"/>
      <c r="BI184" s="311"/>
      <c r="BJ184" s="311"/>
      <c r="BK184" s="311"/>
      <c r="BL184" s="311"/>
      <c r="BM184" s="311"/>
      <c r="BN184" s="311"/>
      <c r="BO184" s="311"/>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15"/>
      <c r="CS184" s="15"/>
      <c r="CT184" s="86">
        <f t="shared" si="2"/>
        <v>2</v>
      </c>
    </row>
    <row r="185" spans="1:98">
      <c r="A185" s="56" t="s">
        <v>484</v>
      </c>
      <c r="B185" s="56" t="s">
        <v>520</v>
      </c>
      <c r="C185" s="15" t="s">
        <v>150</v>
      </c>
      <c r="D185" s="310" t="s">
        <v>420</v>
      </c>
      <c r="E185" s="310" t="s">
        <v>521</v>
      </c>
      <c r="F185" s="311"/>
      <c r="G185" s="311"/>
      <c r="H185" s="311"/>
      <c r="I185" s="311"/>
      <c r="J185" s="311"/>
      <c r="K185" s="311"/>
      <c r="L185" s="311"/>
      <c r="M185" s="311"/>
      <c r="N185" s="311"/>
      <c r="O185" s="311"/>
      <c r="P185" s="311"/>
      <c r="Q185" s="311"/>
      <c r="R185" s="311"/>
      <c r="S185" s="311"/>
      <c r="T185" s="311"/>
      <c r="U185" s="311"/>
      <c r="V185" s="311"/>
      <c r="W185" s="311"/>
      <c r="X185" s="311"/>
      <c r="Y185" s="311"/>
      <c r="Z185" s="311"/>
      <c r="AA185" s="311"/>
      <c r="AB185" s="311"/>
      <c r="AC185" s="311"/>
      <c r="AD185" s="311"/>
      <c r="AE185" s="311"/>
      <c r="AF185" s="311"/>
      <c r="AG185" s="311"/>
      <c r="AH185" s="311">
        <v>1</v>
      </c>
      <c r="AI185" s="311"/>
      <c r="AJ185" s="311"/>
      <c r="AK185" s="311"/>
      <c r="AL185" s="311"/>
      <c r="AM185" s="311"/>
      <c r="AN185" s="311"/>
      <c r="AO185" s="311"/>
      <c r="AP185" s="311"/>
      <c r="AQ185" s="311">
        <v>1</v>
      </c>
      <c r="AR185" s="311"/>
      <c r="AS185" s="311"/>
      <c r="AT185" s="311"/>
      <c r="AU185" s="311">
        <v>1</v>
      </c>
      <c r="AV185" s="311">
        <v>2</v>
      </c>
      <c r="AW185" s="311"/>
      <c r="AX185" s="311"/>
      <c r="AY185" s="311"/>
      <c r="AZ185" s="311"/>
      <c r="BA185" s="311"/>
      <c r="BB185" s="311"/>
      <c r="BC185" s="311"/>
      <c r="BD185" s="311"/>
      <c r="BE185" s="311"/>
      <c r="BF185" s="311"/>
      <c r="BG185" s="311"/>
      <c r="BH185" s="311"/>
      <c r="BI185" s="311"/>
      <c r="BJ185" s="311"/>
      <c r="BK185" s="311"/>
      <c r="BL185" s="311"/>
      <c r="BM185" s="311"/>
      <c r="BN185" s="311"/>
      <c r="BO185" s="311"/>
      <c r="BP185" s="22"/>
      <c r="BQ185" s="22"/>
      <c r="BR185" s="22"/>
      <c r="BS185" s="22"/>
      <c r="BT185" s="311"/>
      <c r="BU185" s="311"/>
      <c r="BV185" s="311"/>
      <c r="BW185" s="311"/>
      <c r="BX185" s="311"/>
      <c r="BY185" s="311"/>
      <c r="BZ185" s="22"/>
      <c r="CA185" s="22"/>
      <c r="CB185" s="22"/>
      <c r="CC185" s="22"/>
      <c r="CD185" s="22"/>
      <c r="CE185" s="22"/>
      <c r="CF185" s="22"/>
      <c r="CG185" s="22"/>
      <c r="CH185" s="22"/>
      <c r="CI185" s="22"/>
      <c r="CJ185" s="22"/>
      <c r="CK185" s="22"/>
      <c r="CL185" s="22"/>
      <c r="CM185" s="22"/>
      <c r="CN185" s="311"/>
      <c r="CO185" s="311"/>
      <c r="CP185" s="22"/>
      <c r="CQ185" s="22"/>
      <c r="CR185" s="15"/>
      <c r="CS185" s="15"/>
      <c r="CT185" s="86">
        <f t="shared" si="2"/>
        <v>5</v>
      </c>
    </row>
    <row r="186" spans="1:98">
      <c r="A186" s="56" t="s">
        <v>484</v>
      </c>
      <c r="B186" s="55" t="s">
        <v>528</v>
      </c>
      <c r="C186" s="19" t="s">
        <v>529</v>
      </c>
      <c r="D186" s="310" t="s">
        <v>420</v>
      </c>
      <c r="E186" s="310" t="s">
        <v>530</v>
      </c>
      <c r="F186" s="311"/>
      <c r="G186" s="311"/>
      <c r="H186" s="311"/>
      <c r="I186" s="311"/>
      <c r="J186" s="311"/>
      <c r="K186" s="311"/>
      <c r="L186" s="311"/>
      <c r="M186" s="311"/>
      <c r="N186" s="311"/>
      <c r="O186" s="311"/>
      <c r="P186" s="311"/>
      <c r="Q186" s="311"/>
      <c r="R186" s="311"/>
      <c r="S186" s="311"/>
      <c r="T186" s="311"/>
      <c r="U186" s="311"/>
      <c r="V186" s="311"/>
      <c r="W186" s="311"/>
      <c r="X186" s="311"/>
      <c r="Y186" s="311"/>
      <c r="Z186" s="311"/>
      <c r="AA186" s="311"/>
      <c r="AB186" s="311"/>
      <c r="AC186" s="311"/>
      <c r="AD186" s="311"/>
      <c r="AE186" s="311"/>
      <c r="AF186" s="311"/>
      <c r="AG186" s="311"/>
      <c r="AH186" s="311">
        <v>1</v>
      </c>
      <c r="AI186" s="311"/>
      <c r="AJ186" s="311"/>
      <c r="AK186" s="311"/>
      <c r="AL186" s="311"/>
      <c r="AM186" s="311"/>
      <c r="AN186" s="311">
        <v>1</v>
      </c>
      <c r="AO186" s="311"/>
      <c r="AP186" s="311"/>
      <c r="AQ186" s="311"/>
      <c r="AR186" s="311"/>
      <c r="AS186" s="311"/>
      <c r="AT186" s="311"/>
      <c r="AU186" s="311"/>
      <c r="AV186" s="311"/>
      <c r="AW186" s="311"/>
      <c r="AX186" s="311"/>
      <c r="AY186" s="311"/>
      <c r="AZ186" s="311"/>
      <c r="BA186" s="311"/>
      <c r="BB186" s="311"/>
      <c r="BC186" s="311"/>
      <c r="BD186" s="311">
        <v>1</v>
      </c>
      <c r="BE186" s="311">
        <v>1</v>
      </c>
      <c r="BF186" s="311"/>
      <c r="BG186" s="311"/>
      <c r="BH186" s="311"/>
      <c r="BI186" s="311"/>
      <c r="BJ186" s="311">
        <v>1</v>
      </c>
      <c r="BK186" s="311"/>
      <c r="BL186" s="311"/>
      <c r="BM186" s="311"/>
      <c r="BN186" s="311"/>
      <c r="BO186" s="311"/>
      <c r="BP186" s="22"/>
      <c r="BQ186" s="22"/>
      <c r="BR186" s="22"/>
      <c r="BS186" s="22"/>
      <c r="BT186" s="311"/>
      <c r="BU186" s="311"/>
      <c r="BV186" s="311"/>
      <c r="BW186" s="311"/>
      <c r="BX186" s="311">
        <v>1</v>
      </c>
      <c r="BY186" s="311"/>
      <c r="BZ186" s="22"/>
      <c r="CA186" s="22">
        <v>2</v>
      </c>
      <c r="CB186" s="22">
        <v>1</v>
      </c>
      <c r="CC186" s="22"/>
      <c r="CD186" s="22"/>
      <c r="CE186" s="22"/>
      <c r="CF186" s="22"/>
      <c r="CG186" s="22"/>
      <c r="CH186" s="22"/>
      <c r="CI186" s="22">
        <v>1</v>
      </c>
      <c r="CJ186" s="22"/>
      <c r="CK186" s="22"/>
      <c r="CL186" s="22"/>
      <c r="CM186" s="22"/>
      <c r="CN186" s="311"/>
      <c r="CO186" s="311"/>
      <c r="CP186" s="22"/>
      <c r="CQ186" s="22"/>
      <c r="CR186" s="15"/>
      <c r="CS186" s="15"/>
      <c r="CT186" s="86">
        <f t="shared" si="2"/>
        <v>10</v>
      </c>
    </row>
    <row r="187" spans="1:98">
      <c r="A187" s="56" t="s">
        <v>484</v>
      </c>
      <c r="B187" s="55" t="s">
        <v>568</v>
      </c>
      <c r="C187" s="15" t="s">
        <v>150</v>
      </c>
      <c r="D187" s="310" t="s">
        <v>569</v>
      </c>
      <c r="E187" s="310" t="s">
        <v>570</v>
      </c>
      <c r="F187" s="311"/>
      <c r="G187" s="311"/>
      <c r="H187" s="311"/>
      <c r="I187" s="311"/>
      <c r="J187" s="311"/>
      <c r="K187" s="311"/>
      <c r="L187" s="311"/>
      <c r="M187" s="311"/>
      <c r="N187" s="311"/>
      <c r="O187" s="311"/>
      <c r="P187" s="311"/>
      <c r="Q187" s="311"/>
      <c r="R187" s="311"/>
      <c r="S187" s="311"/>
      <c r="T187" s="311"/>
      <c r="U187" s="311"/>
      <c r="V187" s="311"/>
      <c r="W187" s="311"/>
      <c r="X187" s="311"/>
      <c r="Y187" s="311"/>
      <c r="Z187" s="311"/>
      <c r="AA187" s="311"/>
      <c r="AB187" s="311"/>
      <c r="AC187" s="311"/>
      <c r="AD187" s="311"/>
      <c r="AE187" s="311"/>
      <c r="AF187" s="311"/>
      <c r="AG187" s="311"/>
      <c r="AH187" s="311"/>
      <c r="AI187" s="311"/>
      <c r="AJ187" s="311"/>
      <c r="AK187" s="311"/>
      <c r="AL187" s="311"/>
      <c r="AM187" s="311"/>
      <c r="AN187" s="311"/>
      <c r="AO187" s="311"/>
      <c r="AP187" s="311"/>
      <c r="AQ187" s="311"/>
      <c r="AR187" s="311"/>
      <c r="AS187" s="311"/>
      <c r="AT187" s="311"/>
      <c r="AU187" s="311"/>
      <c r="AV187" s="311"/>
      <c r="AW187" s="311"/>
      <c r="AX187" s="311"/>
      <c r="AY187" s="311"/>
      <c r="AZ187" s="311"/>
      <c r="BA187" s="311"/>
      <c r="BB187" s="311"/>
      <c r="BC187" s="311"/>
      <c r="BD187" s="311"/>
      <c r="BE187" s="311"/>
      <c r="BF187" s="311"/>
      <c r="BG187" s="311"/>
      <c r="BH187" s="311"/>
      <c r="BI187" s="311"/>
      <c r="BJ187" s="311"/>
      <c r="BK187" s="311"/>
      <c r="BL187" s="311"/>
      <c r="BM187" s="311"/>
      <c r="BN187" s="311"/>
      <c r="BO187" s="311"/>
      <c r="BP187" s="22"/>
      <c r="BQ187" s="22"/>
      <c r="BR187" s="22"/>
      <c r="BS187" s="22"/>
      <c r="BT187" s="311"/>
      <c r="BU187" s="311">
        <v>2</v>
      </c>
      <c r="BV187" s="311"/>
      <c r="BW187" s="311"/>
      <c r="BX187" s="311">
        <v>1</v>
      </c>
      <c r="BY187" s="311"/>
      <c r="BZ187" s="22"/>
      <c r="CA187" s="22"/>
      <c r="CB187" s="22"/>
      <c r="CC187" s="22"/>
      <c r="CD187" s="22"/>
      <c r="CE187" s="22"/>
      <c r="CF187" s="22"/>
      <c r="CG187" s="22"/>
      <c r="CH187" s="22"/>
      <c r="CI187" s="22"/>
      <c r="CJ187" s="22"/>
      <c r="CK187" s="22"/>
      <c r="CL187" s="22"/>
      <c r="CM187" s="22"/>
      <c r="CN187" s="22"/>
      <c r="CO187" s="22"/>
      <c r="CP187" s="22"/>
      <c r="CQ187" s="22"/>
      <c r="CR187" s="15"/>
      <c r="CS187" s="15"/>
      <c r="CT187" s="86">
        <f t="shared" si="2"/>
        <v>3</v>
      </c>
    </row>
    <row r="188" spans="1:98">
      <c r="A188" s="56" t="s">
        <v>484</v>
      </c>
      <c r="B188" s="55" t="s">
        <v>545</v>
      </c>
      <c r="C188" s="15" t="s">
        <v>150</v>
      </c>
      <c r="D188" s="310" t="s">
        <v>511</v>
      </c>
      <c r="E188" s="310" t="s">
        <v>546</v>
      </c>
      <c r="F188" s="311"/>
      <c r="G188" s="311"/>
      <c r="H188" s="311"/>
      <c r="I188" s="311"/>
      <c r="J188" s="311"/>
      <c r="K188" s="311"/>
      <c r="L188" s="311"/>
      <c r="M188" s="311"/>
      <c r="N188" s="311"/>
      <c r="O188" s="311"/>
      <c r="P188" s="311"/>
      <c r="Q188" s="311"/>
      <c r="R188" s="311"/>
      <c r="S188" s="311"/>
      <c r="T188" s="311"/>
      <c r="U188" s="311"/>
      <c r="V188" s="311"/>
      <c r="W188" s="311"/>
      <c r="X188" s="311"/>
      <c r="Y188" s="311"/>
      <c r="Z188" s="311"/>
      <c r="AA188" s="311"/>
      <c r="AB188" s="311"/>
      <c r="AC188" s="311"/>
      <c r="AD188" s="311"/>
      <c r="AE188" s="311"/>
      <c r="AF188" s="311"/>
      <c r="AG188" s="311"/>
      <c r="AH188" s="311"/>
      <c r="AI188" s="311"/>
      <c r="AJ188" s="311"/>
      <c r="AK188" s="311"/>
      <c r="AL188" s="311"/>
      <c r="AM188" s="311"/>
      <c r="AN188" s="311">
        <v>1</v>
      </c>
      <c r="AO188" s="311"/>
      <c r="AP188" s="311"/>
      <c r="AQ188" s="311">
        <v>1</v>
      </c>
      <c r="AR188" s="311"/>
      <c r="AS188" s="311">
        <v>2</v>
      </c>
      <c r="AT188" s="311"/>
      <c r="AU188" s="311"/>
      <c r="AV188" s="311"/>
      <c r="AW188" s="311"/>
      <c r="AX188" s="311"/>
      <c r="AY188" s="311"/>
      <c r="AZ188" s="311"/>
      <c r="BA188" s="311"/>
      <c r="BB188" s="311"/>
      <c r="BC188" s="311"/>
      <c r="BD188" s="311"/>
      <c r="BE188" s="311"/>
      <c r="BF188" s="311"/>
      <c r="BG188" s="311"/>
      <c r="BH188" s="311"/>
      <c r="BI188" s="311"/>
      <c r="BJ188" s="311"/>
      <c r="BK188" s="311"/>
      <c r="BL188" s="311"/>
      <c r="BM188" s="311"/>
      <c r="BN188" s="311"/>
      <c r="BO188" s="311"/>
      <c r="BP188" s="22"/>
      <c r="BQ188" s="22"/>
      <c r="BR188" s="22"/>
      <c r="BS188" s="22"/>
      <c r="BT188" s="311"/>
      <c r="BU188" s="311"/>
      <c r="BV188" s="311"/>
      <c r="BW188" s="311"/>
      <c r="BX188" s="311"/>
      <c r="BY188" s="311"/>
      <c r="BZ188" s="22"/>
      <c r="CA188" s="22"/>
      <c r="CB188" s="22"/>
      <c r="CC188" s="22"/>
      <c r="CD188" s="22"/>
      <c r="CE188" s="22"/>
      <c r="CF188" s="22"/>
      <c r="CG188" s="22"/>
      <c r="CH188" s="22"/>
      <c r="CI188" s="22"/>
      <c r="CJ188" s="22"/>
      <c r="CK188" s="22"/>
      <c r="CL188" s="22"/>
      <c r="CM188" s="22"/>
      <c r="CN188" s="311"/>
      <c r="CO188" s="311"/>
      <c r="CP188" s="22"/>
      <c r="CQ188" s="22"/>
      <c r="CR188" s="15"/>
      <c r="CS188" s="15"/>
      <c r="CT188" s="86">
        <f t="shared" si="2"/>
        <v>4</v>
      </c>
    </row>
    <row r="189" spans="1:98">
      <c r="A189" s="56" t="s">
        <v>484</v>
      </c>
      <c r="B189" s="55" t="s">
        <v>532</v>
      </c>
      <c r="C189" s="15" t="s">
        <v>150</v>
      </c>
      <c r="D189" s="310" t="s">
        <v>500</v>
      </c>
      <c r="E189" s="310" t="s">
        <v>533</v>
      </c>
      <c r="F189" s="311"/>
      <c r="G189" s="311"/>
      <c r="H189" s="311"/>
      <c r="I189" s="311"/>
      <c r="J189" s="311"/>
      <c r="K189" s="311"/>
      <c r="L189" s="311"/>
      <c r="M189" s="311"/>
      <c r="N189" s="311"/>
      <c r="O189" s="311">
        <v>1</v>
      </c>
      <c r="P189" s="311"/>
      <c r="Q189" s="311"/>
      <c r="R189" s="311"/>
      <c r="S189" s="311"/>
      <c r="T189" s="311"/>
      <c r="U189" s="311"/>
      <c r="V189" s="311"/>
      <c r="W189" s="311"/>
      <c r="X189" s="311"/>
      <c r="Y189" s="311">
        <v>1</v>
      </c>
      <c r="Z189" s="311"/>
      <c r="AA189" s="311">
        <v>1</v>
      </c>
      <c r="AB189" s="311">
        <v>1</v>
      </c>
      <c r="AC189" s="311"/>
      <c r="AD189" s="311">
        <v>1</v>
      </c>
      <c r="AE189" s="311">
        <v>1</v>
      </c>
      <c r="AF189" s="311"/>
      <c r="AG189" s="311"/>
      <c r="AH189" s="311"/>
      <c r="AI189" s="311">
        <v>2</v>
      </c>
      <c r="AJ189" s="311">
        <v>2</v>
      </c>
      <c r="AK189" s="311"/>
      <c r="AL189" s="311"/>
      <c r="AM189" s="311"/>
      <c r="AN189" s="311"/>
      <c r="AO189" s="311"/>
      <c r="AP189" s="311"/>
      <c r="AQ189" s="311"/>
      <c r="AR189" s="311"/>
      <c r="AS189" s="311"/>
      <c r="AT189" s="311"/>
      <c r="AU189" s="311"/>
      <c r="AV189" s="311"/>
      <c r="AW189" s="311"/>
      <c r="AX189" s="311"/>
      <c r="AY189" s="311"/>
      <c r="AZ189" s="311"/>
      <c r="BA189" s="311"/>
      <c r="BB189" s="311"/>
      <c r="BC189" s="311"/>
      <c r="BD189" s="311">
        <v>1</v>
      </c>
      <c r="BE189" s="311">
        <v>2</v>
      </c>
      <c r="BF189" s="311"/>
      <c r="BG189" s="311"/>
      <c r="BH189" s="311">
        <v>3</v>
      </c>
      <c r="BI189" s="311">
        <v>1</v>
      </c>
      <c r="BJ189" s="311">
        <v>2</v>
      </c>
      <c r="BK189" s="311"/>
      <c r="BL189" s="311"/>
      <c r="BM189" s="311"/>
      <c r="BN189" s="311"/>
      <c r="BO189" s="311"/>
      <c r="BP189" s="22"/>
      <c r="BQ189" s="22"/>
      <c r="BR189" s="22"/>
      <c r="BS189" s="22"/>
      <c r="BT189" s="311">
        <v>2</v>
      </c>
      <c r="BU189" s="311"/>
      <c r="BV189" s="311"/>
      <c r="BW189" s="311">
        <v>1</v>
      </c>
      <c r="BX189" s="311">
        <v>1</v>
      </c>
      <c r="BY189" s="311"/>
      <c r="BZ189" s="22"/>
      <c r="CA189" s="22"/>
      <c r="CB189" s="22"/>
      <c r="CC189" s="22"/>
      <c r="CD189" s="22"/>
      <c r="CE189" s="22"/>
      <c r="CF189" s="22"/>
      <c r="CG189" s="22"/>
      <c r="CH189" s="22">
        <v>3</v>
      </c>
      <c r="CI189" s="22"/>
      <c r="CJ189" s="22"/>
      <c r="CK189" s="22"/>
      <c r="CL189" s="22"/>
      <c r="CM189" s="22"/>
      <c r="CN189" s="311">
        <v>2</v>
      </c>
      <c r="CO189" s="311">
        <v>2</v>
      </c>
      <c r="CP189" s="22"/>
      <c r="CQ189" s="22"/>
      <c r="CR189" s="15"/>
      <c r="CS189" s="15"/>
      <c r="CT189" s="86">
        <f t="shared" si="2"/>
        <v>30</v>
      </c>
    </row>
    <row r="190" spans="1:98">
      <c r="A190" s="56" t="s">
        <v>484</v>
      </c>
      <c r="B190" s="55" t="s">
        <v>494</v>
      </c>
      <c r="C190" s="15" t="s">
        <v>150</v>
      </c>
      <c r="D190" s="310" t="s">
        <v>495</v>
      </c>
      <c r="E190" s="310" t="s">
        <v>496</v>
      </c>
      <c r="F190" s="311"/>
      <c r="G190" s="311"/>
      <c r="H190" s="311"/>
      <c r="I190" s="311">
        <v>1</v>
      </c>
      <c r="J190" s="311"/>
      <c r="K190" s="311"/>
      <c r="L190" s="311"/>
      <c r="M190" s="311"/>
      <c r="N190" s="311"/>
      <c r="O190" s="311"/>
      <c r="P190" s="311"/>
      <c r="Q190" s="311"/>
      <c r="R190" s="311"/>
      <c r="S190" s="311"/>
      <c r="T190" s="311"/>
      <c r="U190" s="311"/>
      <c r="V190" s="311"/>
      <c r="W190" s="311"/>
      <c r="X190" s="311"/>
      <c r="Y190" s="311"/>
      <c r="Z190" s="311"/>
      <c r="AA190" s="311">
        <v>1</v>
      </c>
      <c r="AB190" s="311"/>
      <c r="AC190" s="311">
        <v>1</v>
      </c>
      <c r="AD190" s="311"/>
      <c r="AE190" s="311"/>
      <c r="AF190" s="311">
        <v>1</v>
      </c>
      <c r="AG190" s="311">
        <v>2</v>
      </c>
      <c r="AH190" s="311">
        <v>1</v>
      </c>
      <c r="AI190" s="311"/>
      <c r="AJ190" s="311"/>
      <c r="AK190" s="311"/>
      <c r="AL190" s="311"/>
      <c r="AM190" s="311"/>
      <c r="AN190" s="311"/>
      <c r="AO190" s="311"/>
      <c r="AP190" s="311"/>
      <c r="AQ190" s="311"/>
      <c r="AR190" s="311"/>
      <c r="AS190" s="311"/>
      <c r="AT190" s="311"/>
      <c r="AU190" s="311"/>
      <c r="AV190" s="311"/>
      <c r="AW190" s="311"/>
      <c r="AX190" s="311"/>
      <c r="AY190" s="311"/>
      <c r="AZ190" s="311"/>
      <c r="BA190" s="311"/>
      <c r="BB190" s="311"/>
      <c r="BC190" s="311"/>
      <c r="BD190" s="311"/>
      <c r="BE190" s="311"/>
      <c r="BF190" s="311"/>
      <c r="BG190" s="311"/>
      <c r="BH190" s="311"/>
      <c r="BI190" s="311"/>
      <c r="BJ190" s="311"/>
      <c r="BK190" s="311"/>
      <c r="BL190" s="311"/>
      <c r="BM190" s="311"/>
      <c r="BN190" s="311"/>
      <c r="BO190" s="311"/>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15"/>
      <c r="CS190" s="15"/>
      <c r="CT190" s="86">
        <f t="shared" si="2"/>
        <v>7</v>
      </c>
    </row>
    <row r="191" spans="1:98">
      <c r="A191" s="56" t="s">
        <v>484</v>
      </c>
      <c r="B191" s="55" t="s">
        <v>502</v>
      </c>
      <c r="C191" s="15"/>
      <c r="D191" s="310" t="s">
        <v>500</v>
      </c>
      <c r="E191" s="310" t="s">
        <v>503</v>
      </c>
      <c r="F191" s="311"/>
      <c r="G191" s="311"/>
      <c r="H191" s="311"/>
      <c r="I191" s="311"/>
      <c r="J191" s="311"/>
      <c r="K191" s="311"/>
      <c r="L191" s="311">
        <v>1</v>
      </c>
      <c r="M191" s="311"/>
      <c r="N191" s="311"/>
      <c r="O191" s="311"/>
      <c r="P191" s="311"/>
      <c r="Q191" s="311"/>
      <c r="R191" s="311"/>
      <c r="S191" s="311"/>
      <c r="T191" s="311"/>
      <c r="U191" s="311"/>
      <c r="V191" s="311"/>
      <c r="W191" s="311"/>
      <c r="X191" s="311"/>
      <c r="Y191" s="311"/>
      <c r="Z191" s="311">
        <v>2</v>
      </c>
      <c r="AA191" s="311"/>
      <c r="AB191" s="311"/>
      <c r="AC191" s="311"/>
      <c r="AD191" s="311"/>
      <c r="AE191" s="311">
        <v>1</v>
      </c>
      <c r="AF191" s="311"/>
      <c r="AG191" s="311"/>
      <c r="AH191" s="311"/>
      <c r="AI191" s="311"/>
      <c r="AJ191" s="311"/>
      <c r="AK191" s="311"/>
      <c r="AL191" s="311"/>
      <c r="AM191" s="311"/>
      <c r="AN191" s="311"/>
      <c r="AO191" s="311"/>
      <c r="AP191" s="311"/>
      <c r="AQ191" s="311"/>
      <c r="AR191" s="311"/>
      <c r="AS191" s="311"/>
      <c r="AT191" s="311"/>
      <c r="AU191" s="311"/>
      <c r="AV191" s="311"/>
      <c r="AW191" s="311"/>
      <c r="AX191" s="311"/>
      <c r="AY191" s="311"/>
      <c r="AZ191" s="311"/>
      <c r="BA191" s="311"/>
      <c r="BB191" s="311"/>
      <c r="BC191" s="311"/>
      <c r="BD191" s="311"/>
      <c r="BE191" s="311"/>
      <c r="BF191" s="311"/>
      <c r="BG191" s="311"/>
      <c r="BH191" s="311"/>
      <c r="BI191" s="311"/>
      <c r="BJ191" s="311"/>
      <c r="BK191" s="311"/>
      <c r="BL191" s="311"/>
      <c r="BM191" s="311"/>
      <c r="BN191" s="311">
        <v>4</v>
      </c>
      <c r="BO191" s="311"/>
      <c r="BP191" s="22"/>
      <c r="BQ191" s="22"/>
      <c r="BR191" s="22">
        <v>4</v>
      </c>
      <c r="BS191" s="22"/>
      <c r="BT191" s="22">
        <v>1</v>
      </c>
      <c r="BU191" s="22"/>
      <c r="BV191" s="22">
        <v>2</v>
      </c>
      <c r="BW191" s="22">
        <v>1</v>
      </c>
      <c r="BX191" s="22">
        <v>1</v>
      </c>
      <c r="BY191" s="22">
        <v>1</v>
      </c>
      <c r="BZ191" s="22"/>
      <c r="CA191" s="22"/>
      <c r="CB191" s="22"/>
      <c r="CC191" s="22"/>
      <c r="CD191" s="22"/>
      <c r="CE191" s="22"/>
      <c r="CF191" s="22"/>
      <c r="CG191" s="22"/>
      <c r="CH191" s="22">
        <v>1</v>
      </c>
      <c r="CI191" s="22"/>
      <c r="CJ191" s="22"/>
      <c r="CK191" s="22"/>
      <c r="CL191" s="22"/>
      <c r="CM191" s="22"/>
      <c r="CN191" s="22"/>
      <c r="CO191" s="22"/>
      <c r="CP191" s="22"/>
      <c r="CQ191" s="22"/>
      <c r="CR191" s="15"/>
      <c r="CS191" s="15"/>
      <c r="CT191" s="86">
        <f t="shared" si="2"/>
        <v>19</v>
      </c>
    </row>
    <row r="192" spans="1:98">
      <c r="A192" s="56" t="s">
        <v>484</v>
      </c>
      <c r="B192" s="55" t="s">
        <v>499</v>
      </c>
      <c r="C192" s="15"/>
      <c r="D192" s="310" t="s">
        <v>500</v>
      </c>
      <c r="E192" s="310" t="s">
        <v>501</v>
      </c>
      <c r="F192" s="311"/>
      <c r="G192" s="311"/>
      <c r="H192" s="311">
        <v>1</v>
      </c>
      <c r="I192" s="311"/>
      <c r="J192" s="311"/>
      <c r="K192" s="311"/>
      <c r="L192" s="311">
        <v>1</v>
      </c>
      <c r="M192" s="311"/>
      <c r="N192" s="311"/>
      <c r="O192" s="311"/>
      <c r="P192" s="311"/>
      <c r="Q192" s="311"/>
      <c r="R192" s="311"/>
      <c r="S192" s="311"/>
      <c r="T192" s="311"/>
      <c r="U192" s="311"/>
      <c r="V192" s="311"/>
      <c r="W192" s="311"/>
      <c r="X192" s="311"/>
      <c r="Y192" s="311"/>
      <c r="Z192" s="311">
        <v>1</v>
      </c>
      <c r="AA192" s="311"/>
      <c r="AB192" s="311"/>
      <c r="AC192" s="311"/>
      <c r="AD192" s="311"/>
      <c r="AE192" s="311"/>
      <c r="AF192" s="311"/>
      <c r="AG192" s="311"/>
      <c r="AH192" s="311"/>
      <c r="AI192" s="311"/>
      <c r="AJ192" s="311"/>
      <c r="AK192" s="311"/>
      <c r="AL192" s="311"/>
      <c r="AM192" s="311"/>
      <c r="AN192" s="311"/>
      <c r="AO192" s="311"/>
      <c r="AP192" s="311"/>
      <c r="AQ192" s="311"/>
      <c r="AR192" s="311"/>
      <c r="AS192" s="311"/>
      <c r="AT192" s="311"/>
      <c r="AU192" s="311"/>
      <c r="AV192" s="311"/>
      <c r="AW192" s="311"/>
      <c r="AX192" s="311"/>
      <c r="AY192" s="311"/>
      <c r="AZ192" s="311"/>
      <c r="BA192" s="311"/>
      <c r="BB192" s="311"/>
      <c r="BC192" s="311"/>
      <c r="BD192" s="311"/>
      <c r="BE192" s="311"/>
      <c r="BF192" s="311"/>
      <c r="BG192" s="311"/>
      <c r="BH192" s="311"/>
      <c r="BI192" s="311"/>
      <c r="BJ192" s="311"/>
      <c r="BK192" s="311"/>
      <c r="BL192" s="311"/>
      <c r="BM192" s="311"/>
      <c r="BN192" s="311"/>
      <c r="BO192" s="311"/>
      <c r="BP192" s="22"/>
      <c r="BQ192" s="22"/>
      <c r="BR192" s="22"/>
      <c r="BS192" s="22"/>
      <c r="BT192" s="311"/>
      <c r="BU192" s="311"/>
      <c r="BV192" s="311"/>
      <c r="BW192" s="311"/>
      <c r="BX192" s="311"/>
      <c r="BY192" s="311"/>
      <c r="BZ192" s="22"/>
      <c r="CA192" s="22"/>
      <c r="CB192" s="22"/>
      <c r="CC192" s="22"/>
      <c r="CD192" s="22"/>
      <c r="CE192" s="22"/>
      <c r="CF192" s="22"/>
      <c r="CG192" s="22"/>
      <c r="CH192" s="22"/>
      <c r="CI192" s="22"/>
      <c r="CJ192" s="22"/>
      <c r="CK192" s="22"/>
      <c r="CL192" s="22"/>
      <c r="CM192" s="22"/>
      <c r="CN192" s="22"/>
      <c r="CO192" s="22"/>
      <c r="CP192" s="22"/>
      <c r="CQ192" s="22"/>
      <c r="CR192" s="15"/>
      <c r="CS192" s="15"/>
      <c r="CT192" s="86">
        <f t="shared" si="2"/>
        <v>3</v>
      </c>
    </row>
    <row r="193" spans="1:98">
      <c r="A193" s="56" t="s">
        <v>484</v>
      </c>
      <c r="B193" s="56" t="s">
        <v>541</v>
      </c>
      <c r="C193" s="15" t="s">
        <v>150</v>
      </c>
      <c r="D193" s="310" t="s">
        <v>203</v>
      </c>
      <c r="E193" s="310" t="s">
        <v>542</v>
      </c>
      <c r="F193" s="311"/>
      <c r="G193" s="311"/>
      <c r="H193" s="311"/>
      <c r="I193" s="311"/>
      <c r="J193" s="311"/>
      <c r="K193" s="311"/>
      <c r="L193" s="311"/>
      <c r="M193" s="311"/>
      <c r="N193" s="311"/>
      <c r="O193" s="311"/>
      <c r="P193" s="311"/>
      <c r="Q193" s="311"/>
      <c r="R193" s="311">
        <v>2</v>
      </c>
      <c r="S193" s="311"/>
      <c r="T193" s="311"/>
      <c r="U193" s="311"/>
      <c r="V193" s="311"/>
      <c r="W193" s="311"/>
      <c r="X193" s="311"/>
      <c r="Y193" s="311"/>
      <c r="Z193" s="311"/>
      <c r="AA193" s="311"/>
      <c r="AB193" s="311"/>
      <c r="AC193" s="311"/>
      <c r="AD193" s="311"/>
      <c r="AE193" s="311"/>
      <c r="AF193" s="311"/>
      <c r="AG193" s="311"/>
      <c r="AH193" s="311"/>
      <c r="AI193" s="311"/>
      <c r="AJ193" s="311"/>
      <c r="AK193" s="311"/>
      <c r="AL193" s="311"/>
      <c r="AM193" s="311"/>
      <c r="AN193" s="311">
        <v>2</v>
      </c>
      <c r="AO193" s="311"/>
      <c r="AP193" s="311"/>
      <c r="AQ193" s="311"/>
      <c r="AR193" s="311">
        <v>2</v>
      </c>
      <c r="AS193" s="311"/>
      <c r="AT193" s="311"/>
      <c r="AU193" s="311"/>
      <c r="AV193" s="311"/>
      <c r="AW193" s="311"/>
      <c r="AX193" s="311"/>
      <c r="AY193" s="311"/>
      <c r="AZ193" s="311"/>
      <c r="BA193" s="311"/>
      <c r="BB193" s="311"/>
      <c r="BC193" s="311"/>
      <c r="BD193" s="311"/>
      <c r="BE193" s="311"/>
      <c r="BF193" s="311"/>
      <c r="BG193" s="311"/>
      <c r="BH193" s="311"/>
      <c r="BI193" s="311"/>
      <c r="BJ193" s="311"/>
      <c r="BK193" s="311"/>
      <c r="BL193" s="311"/>
      <c r="BM193" s="311"/>
      <c r="BN193" s="311"/>
      <c r="BO193" s="311"/>
      <c r="BP193" s="22"/>
      <c r="BQ193" s="22"/>
      <c r="BR193" s="22"/>
      <c r="BS193" s="22"/>
      <c r="BT193" s="311"/>
      <c r="BU193" s="311"/>
      <c r="BV193" s="311"/>
      <c r="BW193" s="311"/>
      <c r="BX193" s="311"/>
      <c r="BY193" s="311"/>
      <c r="BZ193" s="22"/>
      <c r="CA193" s="22"/>
      <c r="CB193" s="22"/>
      <c r="CC193" s="22"/>
      <c r="CD193" s="22"/>
      <c r="CE193" s="22">
        <v>2</v>
      </c>
      <c r="CF193" s="22"/>
      <c r="CG193" s="22"/>
      <c r="CH193" s="22"/>
      <c r="CI193" s="22"/>
      <c r="CJ193" s="22"/>
      <c r="CK193" s="22"/>
      <c r="CL193" s="22"/>
      <c r="CM193" s="22"/>
      <c r="CN193" s="22"/>
      <c r="CO193" s="22"/>
      <c r="CP193" s="22"/>
      <c r="CQ193" s="22"/>
      <c r="CR193" s="15"/>
      <c r="CS193" s="15"/>
      <c r="CT193" s="86">
        <f t="shared" si="2"/>
        <v>8</v>
      </c>
    </row>
    <row r="194" spans="1:98">
      <c r="A194" s="56" t="s">
        <v>484</v>
      </c>
      <c r="B194" s="55" t="s">
        <v>510</v>
      </c>
      <c r="C194" s="15" t="s">
        <v>150</v>
      </c>
      <c r="D194" s="310" t="s">
        <v>511</v>
      </c>
      <c r="E194" s="310" t="s">
        <v>512</v>
      </c>
      <c r="F194" s="311"/>
      <c r="G194" s="311"/>
      <c r="H194" s="311"/>
      <c r="I194" s="311"/>
      <c r="J194" s="311"/>
      <c r="K194" s="311"/>
      <c r="L194" s="311"/>
      <c r="M194" s="311"/>
      <c r="N194" s="311"/>
      <c r="O194" s="311"/>
      <c r="P194" s="311"/>
      <c r="Q194" s="311"/>
      <c r="R194" s="311"/>
      <c r="S194" s="311"/>
      <c r="T194" s="311"/>
      <c r="U194" s="311"/>
      <c r="V194" s="311"/>
      <c r="W194" s="311"/>
      <c r="X194" s="311"/>
      <c r="Y194" s="311"/>
      <c r="Z194" s="311">
        <v>3</v>
      </c>
      <c r="AA194" s="311"/>
      <c r="AB194" s="311">
        <v>3</v>
      </c>
      <c r="AC194" s="311"/>
      <c r="AD194" s="311"/>
      <c r="AE194" s="311"/>
      <c r="AF194" s="311"/>
      <c r="AG194" s="311">
        <v>3</v>
      </c>
      <c r="AH194" s="311"/>
      <c r="AI194" s="311"/>
      <c r="AJ194" s="311"/>
      <c r="AK194" s="311"/>
      <c r="AL194" s="311"/>
      <c r="AM194" s="311"/>
      <c r="AN194" s="311"/>
      <c r="AO194" s="311"/>
      <c r="AP194" s="311"/>
      <c r="AQ194" s="311"/>
      <c r="AR194" s="311"/>
      <c r="AS194" s="311"/>
      <c r="AT194" s="311"/>
      <c r="AU194" s="311"/>
      <c r="AV194" s="311"/>
      <c r="AW194" s="311">
        <v>3</v>
      </c>
      <c r="AX194" s="311"/>
      <c r="AY194" s="311"/>
      <c r="AZ194" s="311"/>
      <c r="BA194" s="311"/>
      <c r="BB194" s="311"/>
      <c r="BC194" s="311"/>
      <c r="BD194" s="311"/>
      <c r="BE194" s="311"/>
      <c r="BF194" s="311"/>
      <c r="BG194" s="311"/>
      <c r="BH194" s="311"/>
      <c r="BI194" s="311"/>
      <c r="BJ194" s="311"/>
      <c r="BK194" s="311"/>
      <c r="BL194" s="311"/>
      <c r="BM194" s="311"/>
      <c r="BN194" s="311"/>
      <c r="BO194" s="311"/>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15"/>
      <c r="CS194" s="15"/>
      <c r="CT194" s="86">
        <f t="shared" si="2"/>
        <v>12</v>
      </c>
    </row>
    <row r="195" spans="1:98">
      <c r="A195" s="56" t="s">
        <v>484</v>
      </c>
      <c r="B195" s="56" t="s">
        <v>513</v>
      </c>
      <c r="C195" s="15" t="s">
        <v>150</v>
      </c>
      <c r="D195" s="310" t="s">
        <v>203</v>
      </c>
      <c r="E195" s="310" t="s">
        <v>514</v>
      </c>
      <c r="F195" s="311"/>
      <c r="G195" s="311"/>
      <c r="H195" s="311"/>
      <c r="I195" s="311"/>
      <c r="J195" s="311"/>
      <c r="K195" s="311"/>
      <c r="L195" s="311"/>
      <c r="M195" s="311"/>
      <c r="N195" s="311"/>
      <c r="O195" s="311"/>
      <c r="P195" s="311"/>
      <c r="Q195" s="311"/>
      <c r="R195" s="311"/>
      <c r="S195" s="311"/>
      <c r="T195" s="311"/>
      <c r="U195" s="311"/>
      <c r="V195" s="311"/>
      <c r="W195" s="311"/>
      <c r="X195" s="311"/>
      <c r="Y195" s="311">
        <v>1</v>
      </c>
      <c r="Z195" s="311"/>
      <c r="AA195" s="311"/>
      <c r="AB195" s="311"/>
      <c r="AC195" s="311"/>
      <c r="AD195" s="311">
        <v>1</v>
      </c>
      <c r="AE195" s="311"/>
      <c r="AF195" s="311"/>
      <c r="AG195" s="311"/>
      <c r="AH195" s="311"/>
      <c r="AI195" s="311"/>
      <c r="AJ195" s="311"/>
      <c r="AK195" s="311"/>
      <c r="AL195" s="311"/>
      <c r="AM195" s="311"/>
      <c r="AN195" s="311"/>
      <c r="AO195" s="311"/>
      <c r="AP195" s="311"/>
      <c r="AQ195" s="311"/>
      <c r="AR195" s="311"/>
      <c r="AS195" s="311"/>
      <c r="AT195" s="311"/>
      <c r="AU195" s="311"/>
      <c r="AV195" s="311"/>
      <c r="AW195" s="311"/>
      <c r="AX195" s="311"/>
      <c r="AY195" s="311"/>
      <c r="AZ195" s="311"/>
      <c r="BA195" s="311"/>
      <c r="BB195" s="311"/>
      <c r="BC195" s="311"/>
      <c r="BD195" s="311"/>
      <c r="BE195" s="311"/>
      <c r="BF195" s="311"/>
      <c r="BG195" s="311"/>
      <c r="BH195" s="311"/>
      <c r="BI195" s="311"/>
      <c r="BJ195" s="311"/>
      <c r="BK195" s="311"/>
      <c r="BL195" s="311"/>
      <c r="BM195" s="311"/>
      <c r="BN195" s="311"/>
      <c r="BO195" s="311"/>
      <c r="BP195" s="22"/>
      <c r="BQ195" s="22"/>
      <c r="BR195" s="22"/>
      <c r="BS195" s="22"/>
      <c r="BT195" s="22"/>
      <c r="BU195" s="22"/>
      <c r="BV195" s="22"/>
      <c r="BW195" s="22"/>
      <c r="BX195" s="22"/>
      <c r="BY195" s="22"/>
      <c r="BZ195" s="22">
        <v>2</v>
      </c>
      <c r="CA195" s="22"/>
      <c r="CB195" s="22">
        <v>1</v>
      </c>
      <c r="CC195" s="22"/>
      <c r="CD195" s="22"/>
      <c r="CE195" s="22"/>
      <c r="CF195" s="22"/>
      <c r="CG195" s="22"/>
      <c r="CH195" s="22"/>
      <c r="CI195" s="22"/>
      <c r="CJ195" s="22"/>
      <c r="CK195" s="22"/>
      <c r="CL195" s="22"/>
      <c r="CM195" s="22"/>
      <c r="CN195" s="22"/>
      <c r="CO195" s="22"/>
      <c r="CP195" s="22"/>
      <c r="CQ195" s="22"/>
      <c r="CR195" s="15"/>
      <c r="CS195" s="15"/>
      <c r="CT195" s="86">
        <f t="shared" si="2"/>
        <v>5</v>
      </c>
    </row>
    <row r="196" spans="1:98">
      <c r="A196" s="56" t="s">
        <v>484</v>
      </c>
      <c r="B196" s="55" t="s">
        <v>522</v>
      </c>
      <c r="C196" s="15" t="s">
        <v>150</v>
      </c>
      <c r="D196" s="310" t="s">
        <v>203</v>
      </c>
      <c r="E196" s="310" t="s">
        <v>523</v>
      </c>
      <c r="F196" s="311"/>
      <c r="G196" s="311"/>
      <c r="H196" s="311"/>
      <c r="I196" s="311"/>
      <c r="J196" s="311"/>
      <c r="K196" s="311"/>
      <c r="L196" s="311"/>
      <c r="M196" s="311"/>
      <c r="N196" s="311"/>
      <c r="O196" s="311"/>
      <c r="P196" s="311"/>
      <c r="Q196" s="311"/>
      <c r="R196" s="311"/>
      <c r="S196" s="311"/>
      <c r="T196" s="311"/>
      <c r="U196" s="311"/>
      <c r="V196" s="311"/>
      <c r="W196" s="311"/>
      <c r="X196" s="311"/>
      <c r="Y196" s="311"/>
      <c r="Z196" s="311"/>
      <c r="AA196" s="311">
        <v>1</v>
      </c>
      <c r="AB196" s="311"/>
      <c r="AC196" s="311"/>
      <c r="AD196" s="311"/>
      <c r="AE196" s="311"/>
      <c r="AF196" s="311"/>
      <c r="AG196" s="311"/>
      <c r="AH196" s="311"/>
      <c r="AI196" s="311"/>
      <c r="AJ196" s="311"/>
      <c r="AK196" s="311"/>
      <c r="AL196" s="311"/>
      <c r="AM196" s="311"/>
      <c r="AN196" s="311"/>
      <c r="AO196" s="311"/>
      <c r="AP196" s="311"/>
      <c r="AQ196" s="311"/>
      <c r="AR196" s="311"/>
      <c r="AS196" s="311"/>
      <c r="AT196" s="311"/>
      <c r="AU196" s="311"/>
      <c r="AV196" s="311"/>
      <c r="AW196" s="311"/>
      <c r="AX196" s="311"/>
      <c r="AY196" s="311"/>
      <c r="AZ196" s="311"/>
      <c r="BA196" s="311"/>
      <c r="BB196" s="311">
        <v>1</v>
      </c>
      <c r="BC196" s="311"/>
      <c r="BD196" s="311">
        <v>1</v>
      </c>
      <c r="BE196" s="311">
        <v>1</v>
      </c>
      <c r="BF196" s="311"/>
      <c r="BG196" s="311"/>
      <c r="BH196" s="311"/>
      <c r="BI196" s="311"/>
      <c r="BJ196" s="311"/>
      <c r="BK196" s="311"/>
      <c r="BL196" s="311"/>
      <c r="BM196" s="311"/>
      <c r="BN196" s="311" t="s">
        <v>150</v>
      </c>
      <c r="BO196" s="311"/>
      <c r="BP196" s="22"/>
      <c r="BQ196" s="22"/>
      <c r="BR196" s="22" t="s">
        <v>150</v>
      </c>
      <c r="BS196" s="22"/>
      <c r="BT196" s="311">
        <v>1</v>
      </c>
      <c r="BU196" s="311"/>
      <c r="BV196" s="311"/>
      <c r="BW196" s="311">
        <v>1</v>
      </c>
      <c r="BX196" s="311">
        <v>1</v>
      </c>
      <c r="BY196" s="311">
        <v>2</v>
      </c>
      <c r="BZ196" s="22"/>
      <c r="CA196" s="22"/>
      <c r="CB196" s="22"/>
      <c r="CC196" s="22"/>
      <c r="CD196" s="22"/>
      <c r="CE196" s="22"/>
      <c r="CF196" s="22"/>
      <c r="CG196" s="22"/>
      <c r="CH196" s="22"/>
      <c r="CI196" s="22"/>
      <c r="CJ196" s="22"/>
      <c r="CK196" s="22">
        <v>8</v>
      </c>
      <c r="CL196" s="312">
        <v>4</v>
      </c>
      <c r="CM196" s="22"/>
      <c r="CN196" s="311"/>
      <c r="CO196" s="311"/>
      <c r="CP196" s="22">
        <v>4</v>
      </c>
      <c r="CQ196" s="22"/>
      <c r="CR196" s="15"/>
      <c r="CS196" s="15"/>
      <c r="CT196" s="86">
        <f t="shared" si="2"/>
        <v>25</v>
      </c>
    </row>
    <row r="197" spans="1:98">
      <c r="A197" s="56" t="s">
        <v>484</v>
      </c>
      <c r="B197" s="55" t="s">
        <v>508</v>
      </c>
      <c r="C197" s="15" t="s">
        <v>150</v>
      </c>
      <c r="D197" s="310" t="s">
        <v>495</v>
      </c>
      <c r="E197" s="310" t="s">
        <v>509</v>
      </c>
      <c r="F197" s="311"/>
      <c r="G197" s="311"/>
      <c r="H197" s="311"/>
      <c r="I197" s="311"/>
      <c r="J197" s="311"/>
      <c r="K197" s="311"/>
      <c r="L197" s="311"/>
      <c r="M197" s="311"/>
      <c r="N197" s="311"/>
      <c r="O197" s="311">
        <v>1</v>
      </c>
      <c r="P197" s="311"/>
      <c r="Q197" s="311"/>
      <c r="R197" s="311"/>
      <c r="S197" s="311"/>
      <c r="T197" s="311"/>
      <c r="U197" s="311"/>
      <c r="V197" s="311"/>
      <c r="W197" s="311"/>
      <c r="X197" s="311"/>
      <c r="Y197" s="311"/>
      <c r="Z197" s="311"/>
      <c r="AA197" s="311"/>
      <c r="AB197" s="311"/>
      <c r="AC197" s="311"/>
      <c r="AD197" s="311"/>
      <c r="AE197" s="311"/>
      <c r="AF197" s="311"/>
      <c r="AG197" s="311"/>
      <c r="AH197" s="311"/>
      <c r="AI197" s="311"/>
      <c r="AJ197" s="311"/>
      <c r="AK197" s="311"/>
      <c r="AL197" s="311"/>
      <c r="AM197" s="311"/>
      <c r="AN197" s="311"/>
      <c r="AO197" s="311"/>
      <c r="AP197" s="311"/>
      <c r="AQ197" s="311"/>
      <c r="AR197" s="311"/>
      <c r="AS197" s="311"/>
      <c r="AT197" s="311"/>
      <c r="AU197" s="311"/>
      <c r="AV197" s="311"/>
      <c r="AW197" s="311"/>
      <c r="AX197" s="311"/>
      <c r="AY197" s="311"/>
      <c r="AZ197" s="311"/>
      <c r="BA197" s="311"/>
      <c r="BB197" s="311"/>
      <c r="BC197" s="311"/>
      <c r="BD197" s="311"/>
      <c r="BE197" s="311"/>
      <c r="BF197" s="311"/>
      <c r="BG197" s="311"/>
      <c r="BH197" s="311"/>
      <c r="BI197" s="311"/>
      <c r="BJ197" s="311"/>
      <c r="BK197" s="311"/>
      <c r="BL197" s="311"/>
      <c r="BM197" s="311"/>
      <c r="BN197" s="311"/>
      <c r="BO197" s="311"/>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15"/>
      <c r="CS197" s="15"/>
      <c r="CT197" s="86">
        <f t="shared" si="2"/>
        <v>1</v>
      </c>
    </row>
    <row r="198" spans="1:98">
      <c r="A198" s="56" t="s">
        <v>484</v>
      </c>
      <c r="B198" s="55" t="s">
        <v>543</v>
      </c>
      <c r="C198" s="15" t="s">
        <v>150</v>
      </c>
      <c r="D198" s="310" t="s">
        <v>378</v>
      </c>
      <c r="E198" s="310" t="s">
        <v>544</v>
      </c>
      <c r="F198" s="311"/>
      <c r="G198" s="311"/>
      <c r="H198" s="311"/>
      <c r="I198" s="311"/>
      <c r="J198" s="311"/>
      <c r="K198" s="311"/>
      <c r="L198" s="311"/>
      <c r="M198" s="311"/>
      <c r="N198" s="311"/>
      <c r="O198" s="311"/>
      <c r="P198" s="311"/>
      <c r="Q198" s="311"/>
      <c r="R198" s="311"/>
      <c r="S198" s="311"/>
      <c r="T198" s="311"/>
      <c r="U198" s="311"/>
      <c r="V198" s="311"/>
      <c r="W198" s="311"/>
      <c r="X198" s="311"/>
      <c r="Y198" s="311"/>
      <c r="Z198" s="311"/>
      <c r="AA198" s="311"/>
      <c r="AB198" s="311"/>
      <c r="AC198" s="311"/>
      <c r="AD198" s="311"/>
      <c r="AE198" s="311"/>
      <c r="AF198" s="311"/>
      <c r="AG198" s="311"/>
      <c r="AH198" s="311" t="s">
        <v>150</v>
      </c>
      <c r="AI198" s="311"/>
      <c r="AJ198" s="311"/>
      <c r="AK198" s="311"/>
      <c r="AL198" s="311"/>
      <c r="AM198" s="311"/>
      <c r="AN198" s="311">
        <v>1</v>
      </c>
      <c r="AO198" s="311"/>
      <c r="AP198" s="311"/>
      <c r="AQ198" s="311"/>
      <c r="AR198" s="311"/>
      <c r="AS198" s="311"/>
      <c r="AT198" s="311"/>
      <c r="AU198" s="311"/>
      <c r="AV198" s="311"/>
      <c r="AW198" s="311"/>
      <c r="AX198" s="311"/>
      <c r="AY198" s="311"/>
      <c r="AZ198" s="311"/>
      <c r="BA198" s="311"/>
      <c r="BB198" s="311"/>
      <c r="BC198" s="311"/>
      <c r="BD198" s="311"/>
      <c r="BE198" s="311"/>
      <c r="BF198" s="311"/>
      <c r="BG198" s="311"/>
      <c r="BH198" s="311"/>
      <c r="BI198" s="311"/>
      <c r="BJ198" s="311"/>
      <c r="BK198" s="311"/>
      <c r="BL198" s="311"/>
      <c r="BM198" s="311"/>
      <c r="BN198" s="311"/>
      <c r="BO198" s="311"/>
      <c r="BP198" s="22"/>
      <c r="BQ198" s="22"/>
      <c r="BR198" s="22"/>
      <c r="BS198" s="22"/>
      <c r="BT198" s="311"/>
      <c r="BU198" s="311"/>
      <c r="BV198" s="311"/>
      <c r="BW198" s="311"/>
      <c r="BX198" s="311"/>
      <c r="BY198" s="311"/>
      <c r="BZ198" s="22"/>
      <c r="CA198" s="22"/>
      <c r="CB198" s="22"/>
      <c r="CC198" s="22"/>
      <c r="CD198" s="22"/>
      <c r="CE198" s="22"/>
      <c r="CF198" s="22"/>
      <c r="CG198" s="22"/>
      <c r="CH198" s="22"/>
      <c r="CI198" s="22"/>
      <c r="CJ198" s="22"/>
      <c r="CK198" s="22"/>
      <c r="CL198" s="22"/>
      <c r="CM198" s="22"/>
      <c r="CN198" s="22"/>
      <c r="CO198" s="22"/>
      <c r="CP198" s="22"/>
      <c r="CQ198" s="22"/>
      <c r="CR198" s="15"/>
      <c r="CS198" s="15"/>
      <c r="CT198" s="86">
        <f t="shared" ref="CT198:CT261" si="3">SUM(F198:CQ198)</f>
        <v>1</v>
      </c>
    </row>
    <row r="199" spans="1:98">
      <c r="A199" s="56" t="s">
        <v>484</v>
      </c>
      <c r="B199" s="55" t="s">
        <v>534</v>
      </c>
      <c r="C199" s="15" t="s">
        <v>150</v>
      </c>
      <c r="D199" s="310" t="s">
        <v>398</v>
      </c>
      <c r="E199" s="310">
        <v>36456</v>
      </c>
      <c r="F199" s="311"/>
      <c r="G199" s="311"/>
      <c r="H199" s="311"/>
      <c r="I199" s="311"/>
      <c r="J199" s="311"/>
      <c r="K199" s="311"/>
      <c r="L199" s="311"/>
      <c r="M199" s="311"/>
      <c r="N199" s="311"/>
      <c r="O199" s="311"/>
      <c r="P199" s="311"/>
      <c r="Q199" s="311"/>
      <c r="R199" s="311"/>
      <c r="S199" s="311"/>
      <c r="T199" s="311"/>
      <c r="U199" s="311"/>
      <c r="V199" s="311"/>
      <c r="W199" s="311"/>
      <c r="X199" s="311"/>
      <c r="Y199" s="311"/>
      <c r="Z199" s="311"/>
      <c r="AA199" s="311"/>
      <c r="AB199" s="311"/>
      <c r="AC199" s="311"/>
      <c r="AD199" s="311"/>
      <c r="AE199" s="311"/>
      <c r="AF199" s="311"/>
      <c r="AG199" s="311"/>
      <c r="AH199" s="311">
        <v>2</v>
      </c>
      <c r="AI199" s="311"/>
      <c r="AJ199" s="311"/>
      <c r="AK199" s="311"/>
      <c r="AL199" s="311"/>
      <c r="AM199" s="311"/>
      <c r="AN199" s="311" t="s">
        <v>150</v>
      </c>
      <c r="AO199" s="311"/>
      <c r="AP199" s="311"/>
      <c r="AQ199" s="311"/>
      <c r="AR199" s="311"/>
      <c r="AS199" s="311"/>
      <c r="AT199" s="311"/>
      <c r="AU199" s="311"/>
      <c r="AV199" s="311"/>
      <c r="AW199" s="311"/>
      <c r="AX199" s="311"/>
      <c r="AY199" s="311"/>
      <c r="AZ199" s="311"/>
      <c r="BA199" s="311"/>
      <c r="BB199" s="311"/>
      <c r="BC199" s="311"/>
      <c r="BD199" s="311"/>
      <c r="BE199" s="311"/>
      <c r="BF199" s="311"/>
      <c r="BG199" s="311"/>
      <c r="BH199" s="311"/>
      <c r="BI199" s="311"/>
      <c r="BJ199" s="311"/>
      <c r="BK199" s="311"/>
      <c r="BL199" s="311"/>
      <c r="BM199" s="311"/>
      <c r="BN199" s="311"/>
      <c r="BO199" s="311"/>
      <c r="BP199" s="22"/>
      <c r="BQ199" s="22"/>
      <c r="BR199" s="22"/>
      <c r="BS199" s="22"/>
      <c r="BT199" s="311"/>
      <c r="BU199" s="311"/>
      <c r="BV199" s="311"/>
      <c r="BW199" s="311"/>
      <c r="BX199" s="311"/>
      <c r="BY199" s="311"/>
      <c r="BZ199" s="22"/>
      <c r="CA199" s="22"/>
      <c r="CB199" s="22"/>
      <c r="CC199" s="22"/>
      <c r="CD199" s="22"/>
      <c r="CE199" s="22"/>
      <c r="CF199" s="22"/>
      <c r="CG199" s="22"/>
      <c r="CH199" s="22"/>
      <c r="CI199" s="22"/>
      <c r="CJ199" s="22"/>
      <c r="CK199" s="22"/>
      <c r="CL199" s="22"/>
      <c r="CM199" s="22"/>
      <c r="CN199" s="22"/>
      <c r="CO199" s="22"/>
      <c r="CP199" s="22"/>
      <c r="CQ199" s="22"/>
      <c r="CR199" s="15"/>
      <c r="CS199" s="15"/>
      <c r="CT199" s="86">
        <f t="shared" si="3"/>
        <v>2</v>
      </c>
    </row>
    <row r="200" spans="1:98">
      <c r="A200" s="56" t="s">
        <v>484</v>
      </c>
      <c r="B200" s="55" t="s">
        <v>516</v>
      </c>
      <c r="C200" s="15"/>
      <c r="D200" s="310" t="s">
        <v>420</v>
      </c>
      <c r="E200" s="310" t="s">
        <v>517</v>
      </c>
      <c r="F200" s="311">
        <v>1</v>
      </c>
      <c r="G200" s="311"/>
      <c r="H200" s="311">
        <v>2</v>
      </c>
      <c r="I200" s="311">
        <v>1</v>
      </c>
      <c r="J200" s="311"/>
      <c r="K200" s="311"/>
      <c r="L200" s="311">
        <v>1</v>
      </c>
      <c r="M200" s="311"/>
      <c r="N200" s="311"/>
      <c r="O200" s="311"/>
      <c r="P200" s="311"/>
      <c r="Q200" s="311"/>
      <c r="R200" s="311"/>
      <c r="S200" s="311"/>
      <c r="T200" s="311"/>
      <c r="U200" s="311"/>
      <c r="V200" s="311"/>
      <c r="W200" s="311"/>
      <c r="X200" s="311"/>
      <c r="Y200" s="311"/>
      <c r="Z200" s="311"/>
      <c r="AA200" s="311"/>
      <c r="AB200" s="311"/>
      <c r="AC200" s="311"/>
      <c r="AD200" s="311"/>
      <c r="AE200" s="311"/>
      <c r="AF200" s="311"/>
      <c r="AG200" s="311"/>
      <c r="AH200" s="311"/>
      <c r="AI200" s="311"/>
      <c r="AJ200" s="311"/>
      <c r="AK200" s="311"/>
      <c r="AL200" s="311"/>
      <c r="AM200" s="311"/>
      <c r="AN200" s="311"/>
      <c r="AO200" s="311"/>
      <c r="AP200" s="311"/>
      <c r="AQ200" s="311"/>
      <c r="AR200" s="311"/>
      <c r="AS200" s="311"/>
      <c r="AT200" s="311"/>
      <c r="AU200" s="311"/>
      <c r="AV200" s="311"/>
      <c r="AW200" s="311"/>
      <c r="AX200" s="311"/>
      <c r="AY200" s="311"/>
      <c r="AZ200" s="311"/>
      <c r="BA200" s="311"/>
      <c r="BB200" s="311"/>
      <c r="BC200" s="311"/>
      <c r="BD200" s="311"/>
      <c r="BE200" s="311"/>
      <c r="BF200" s="311"/>
      <c r="BG200" s="311"/>
      <c r="BH200" s="311"/>
      <c r="BI200" s="311"/>
      <c r="BJ200" s="311"/>
      <c r="BK200" s="311"/>
      <c r="BL200" s="311"/>
      <c r="BM200" s="311"/>
      <c r="BN200" s="311"/>
      <c r="BO200" s="311"/>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311"/>
      <c r="CO200" s="311"/>
      <c r="CP200" s="22"/>
      <c r="CQ200" s="22"/>
      <c r="CR200" s="15"/>
      <c r="CS200" s="15"/>
      <c r="CT200" s="86">
        <f t="shared" si="3"/>
        <v>5</v>
      </c>
    </row>
    <row r="201" spans="1:98" ht="30">
      <c r="A201" s="56" t="s">
        <v>484</v>
      </c>
      <c r="B201" s="55" t="s">
        <v>536</v>
      </c>
      <c r="C201" s="19" t="s">
        <v>767</v>
      </c>
      <c r="D201" s="310" t="s">
        <v>203</v>
      </c>
      <c r="E201" s="310" t="s">
        <v>537</v>
      </c>
      <c r="F201" s="311"/>
      <c r="G201" s="311"/>
      <c r="H201" s="311"/>
      <c r="I201" s="311"/>
      <c r="J201" s="311"/>
      <c r="K201" s="311"/>
      <c r="L201" s="311"/>
      <c r="M201" s="311"/>
      <c r="N201" s="311"/>
      <c r="O201" s="311"/>
      <c r="P201" s="311"/>
      <c r="Q201" s="311"/>
      <c r="R201" s="311"/>
      <c r="S201" s="311"/>
      <c r="T201" s="311"/>
      <c r="U201" s="311"/>
      <c r="V201" s="311"/>
      <c r="W201" s="311"/>
      <c r="X201" s="311"/>
      <c r="Y201" s="311">
        <v>1</v>
      </c>
      <c r="Z201" s="311"/>
      <c r="AA201" s="311">
        <v>2</v>
      </c>
      <c r="AB201" s="311"/>
      <c r="AC201" s="311"/>
      <c r="AD201" s="311">
        <v>1</v>
      </c>
      <c r="AE201" s="311"/>
      <c r="AF201" s="311">
        <v>2</v>
      </c>
      <c r="AG201" s="311"/>
      <c r="AH201" s="311"/>
      <c r="AI201" s="311"/>
      <c r="AJ201" s="311"/>
      <c r="AK201" s="311"/>
      <c r="AL201" s="311"/>
      <c r="AM201" s="311"/>
      <c r="AN201" s="311"/>
      <c r="AO201" s="311"/>
      <c r="AP201" s="311"/>
      <c r="AQ201" s="311"/>
      <c r="AR201" s="311"/>
      <c r="AS201" s="311"/>
      <c r="AT201" s="311"/>
      <c r="AU201" s="311"/>
      <c r="AV201" s="311"/>
      <c r="AW201" s="311"/>
      <c r="AX201" s="311"/>
      <c r="AY201" s="311"/>
      <c r="AZ201" s="311"/>
      <c r="BA201" s="311"/>
      <c r="BB201" s="311">
        <v>1</v>
      </c>
      <c r="BC201" s="311"/>
      <c r="BD201" s="311"/>
      <c r="BE201" s="311"/>
      <c r="BF201" s="311"/>
      <c r="BG201" s="311"/>
      <c r="BH201" s="311"/>
      <c r="BI201" s="311">
        <v>1</v>
      </c>
      <c r="BJ201" s="311"/>
      <c r="BK201" s="311"/>
      <c r="BL201" s="311"/>
      <c r="BM201" s="311"/>
      <c r="BN201" s="311"/>
      <c r="BO201" s="311"/>
      <c r="BP201" s="22"/>
      <c r="BQ201" s="22"/>
      <c r="BR201" s="22"/>
      <c r="BS201" s="22"/>
      <c r="BT201" s="311">
        <v>1</v>
      </c>
      <c r="BU201" s="311"/>
      <c r="BV201" s="311"/>
      <c r="BW201" s="311">
        <v>1</v>
      </c>
      <c r="BX201" s="311"/>
      <c r="BY201" s="311"/>
      <c r="BZ201" s="22"/>
      <c r="CA201" s="22"/>
      <c r="CB201" s="22"/>
      <c r="CC201" s="22">
        <v>1</v>
      </c>
      <c r="CD201" s="22"/>
      <c r="CE201" s="22"/>
      <c r="CF201" s="22"/>
      <c r="CG201" s="22"/>
      <c r="CH201" s="22"/>
      <c r="CI201" s="22"/>
      <c r="CJ201" s="22"/>
      <c r="CK201" s="22"/>
      <c r="CL201" s="22"/>
      <c r="CM201" s="22"/>
      <c r="CN201" s="22"/>
      <c r="CO201" s="22"/>
      <c r="CP201" s="22"/>
      <c r="CQ201" s="22"/>
      <c r="CR201" s="15"/>
      <c r="CS201" s="15"/>
      <c r="CT201" s="86">
        <f t="shared" si="3"/>
        <v>11</v>
      </c>
    </row>
    <row r="202" spans="1:98">
      <c r="A202" s="56" t="s">
        <v>484</v>
      </c>
      <c r="B202" s="55" t="s">
        <v>550</v>
      </c>
      <c r="C202" s="15" t="s">
        <v>551</v>
      </c>
      <c r="D202" s="310" t="s">
        <v>552</v>
      </c>
      <c r="E202" s="310"/>
      <c r="F202" s="311"/>
      <c r="G202" s="311"/>
      <c r="H202" s="311"/>
      <c r="I202" s="311"/>
      <c r="J202" s="311"/>
      <c r="K202" s="311"/>
      <c r="L202" s="311"/>
      <c r="M202" s="311"/>
      <c r="N202" s="311"/>
      <c r="O202" s="311"/>
      <c r="P202" s="311"/>
      <c r="Q202" s="311"/>
      <c r="R202" s="311"/>
      <c r="S202" s="311"/>
      <c r="T202" s="311"/>
      <c r="U202" s="311"/>
      <c r="V202" s="311"/>
      <c r="W202" s="311"/>
      <c r="X202" s="311"/>
      <c r="Y202" s="311"/>
      <c r="Z202" s="311"/>
      <c r="AA202" s="311"/>
      <c r="AB202" s="311"/>
      <c r="AC202" s="311"/>
      <c r="AD202" s="311"/>
      <c r="AE202" s="311"/>
      <c r="AF202" s="311"/>
      <c r="AG202" s="311"/>
      <c r="AH202" s="311"/>
      <c r="AI202" s="311"/>
      <c r="AJ202" s="311"/>
      <c r="AK202" s="311"/>
      <c r="AL202" s="311"/>
      <c r="AM202" s="311"/>
      <c r="AN202" s="311">
        <v>1</v>
      </c>
      <c r="AO202" s="311"/>
      <c r="AP202" s="311"/>
      <c r="AQ202" s="311"/>
      <c r="AR202" s="311"/>
      <c r="AS202" s="311"/>
      <c r="AT202" s="311"/>
      <c r="AU202" s="311"/>
      <c r="AV202" s="311"/>
      <c r="AW202" s="311"/>
      <c r="AX202" s="311"/>
      <c r="AY202" s="311"/>
      <c r="AZ202" s="311"/>
      <c r="BA202" s="311"/>
      <c r="BB202" s="311"/>
      <c r="BC202" s="311"/>
      <c r="BD202" s="311"/>
      <c r="BE202" s="311">
        <v>2</v>
      </c>
      <c r="BF202" s="311"/>
      <c r="BG202" s="311"/>
      <c r="BH202" s="311"/>
      <c r="BI202" s="311"/>
      <c r="BJ202" s="311">
        <v>2</v>
      </c>
      <c r="BK202" s="311"/>
      <c r="BL202" s="311"/>
      <c r="BM202" s="311"/>
      <c r="BN202" s="311"/>
      <c r="BO202" s="311"/>
      <c r="BP202" s="22"/>
      <c r="BQ202" s="22"/>
      <c r="BR202" s="22"/>
      <c r="BS202" s="22"/>
      <c r="BT202" s="311"/>
      <c r="BU202" s="311"/>
      <c r="BV202" s="311"/>
      <c r="BW202" s="311"/>
      <c r="BX202" s="311"/>
      <c r="BY202" s="311"/>
      <c r="BZ202" s="22"/>
      <c r="CA202" s="22"/>
      <c r="CB202" s="22"/>
      <c r="CC202" s="22"/>
      <c r="CD202" s="22"/>
      <c r="CE202" s="22"/>
      <c r="CF202" s="22"/>
      <c r="CG202" s="22"/>
      <c r="CH202" s="22"/>
      <c r="CI202" s="22"/>
      <c r="CJ202" s="22"/>
      <c r="CK202" s="22"/>
      <c r="CL202" s="22"/>
      <c r="CM202" s="22"/>
      <c r="CN202" s="22"/>
      <c r="CO202" s="22"/>
      <c r="CP202" s="22"/>
      <c r="CQ202" s="22"/>
      <c r="CR202" s="15"/>
      <c r="CS202" s="15"/>
      <c r="CT202" s="86">
        <f t="shared" si="3"/>
        <v>5</v>
      </c>
    </row>
    <row r="203" spans="1:98">
      <c r="A203" s="56" t="s">
        <v>484</v>
      </c>
      <c r="B203" s="55" t="s">
        <v>550</v>
      </c>
      <c r="C203" s="15" t="s">
        <v>553</v>
      </c>
      <c r="D203" s="310" t="s">
        <v>552</v>
      </c>
      <c r="E203" s="310"/>
      <c r="F203" s="311"/>
      <c r="G203" s="311"/>
      <c r="H203" s="311"/>
      <c r="I203" s="311"/>
      <c r="J203" s="311"/>
      <c r="K203" s="311"/>
      <c r="L203" s="311"/>
      <c r="M203" s="311"/>
      <c r="N203" s="311"/>
      <c r="O203" s="311"/>
      <c r="P203" s="311"/>
      <c r="Q203" s="311"/>
      <c r="R203" s="311"/>
      <c r="S203" s="311"/>
      <c r="T203" s="311"/>
      <c r="U203" s="311"/>
      <c r="V203" s="311"/>
      <c r="W203" s="311"/>
      <c r="X203" s="311"/>
      <c r="Y203" s="311"/>
      <c r="Z203" s="311"/>
      <c r="AA203" s="311"/>
      <c r="AB203" s="311"/>
      <c r="AC203" s="311"/>
      <c r="AD203" s="311"/>
      <c r="AE203" s="311"/>
      <c r="AF203" s="311"/>
      <c r="AG203" s="311"/>
      <c r="AH203" s="311"/>
      <c r="AI203" s="311"/>
      <c r="AJ203" s="311"/>
      <c r="AK203" s="311"/>
      <c r="AL203" s="311"/>
      <c r="AM203" s="311"/>
      <c r="AN203" s="311"/>
      <c r="AO203" s="311"/>
      <c r="AP203" s="311"/>
      <c r="AQ203" s="311"/>
      <c r="AR203" s="311"/>
      <c r="AS203" s="311"/>
      <c r="AT203" s="311"/>
      <c r="AU203" s="311"/>
      <c r="AV203" s="311"/>
      <c r="AW203" s="311"/>
      <c r="AX203" s="311"/>
      <c r="AY203" s="311"/>
      <c r="AZ203" s="311"/>
      <c r="BA203" s="311"/>
      <c r="BB203" s="311"/>
      <c r="BC203" s="311"/>
      <c r="BD203" s="311"/>
      <c r="BE203" s="311">
        <v>2</v>
      </c>
      <c r="BF203" s="311"/>
      <c r="BG203" s="311"/>
      <c r="BH203" s="311"/>
      <c r="BI203" s="311"/>
      <c r="BJ203" s="311">
        <v>2</v>
      </c>
      <c r="BK203" s="311"/>
      <c r="BL203" s="311"/>
      <c r="BM203" s="311"/>
      <c r="BN203" s="311"/>
      <c r="BO203" s="311"/>
      <c r="BP203" s="22"/>
      <c r="BQ203" s="22"/>
      <c r="BR203" s="22"/>
      <c r="BS203" s="22"/>
      <c r="BT203" s="311"/>
      <c r="BU203" s="311"/>
      <c r="BV203" s="311"/>
      <c r="BW203" s="311"/>
      <c r="BX203" s="311"/>
      <c r="BY203" s="311"/>
      <c r="BZ203" s="22"/>
      <c r="CA203" s="22"/>
      <c r="CB203" s="22">
        <v>1</v>
      </c>
      <c r="CC203" s="22"/>
      <c r="CD203" s="22"/>
      <c r="CE203" s="22"/>
      <c r="CF203" s="22"/>
      <c r="CG203" s="22"/>
      <c r="CH203" s="22"/>
      <c r="CI203" s="22"/>
      <c r="CJ203" s="22"/>
      <c r="CK203" s="22"/>
      <c r="CL203" s="22"/>
      <c r="CM203" s="22"/>
      <c r="CN203" s="22"/>
      <c r="CO203" s="22"/>
      <c r="CP203" s="22"/>
      <c r="CQ203" s="22"/>
      <c r="CR203" s="15"/>
      <c r="CS203" s="15"/>
      <c r="CT203" s="86">
        <f t="shared" si="3"/>
        <v>5</v>
      </c>
    </row>
    <row r="204" spans="1:98">
      <c r="A204" s="56" t="s">
        <v>484</v>
      </c>
      <c r="B204" s="55" t="s">
        <v>555</v>
      </c>
      <c r="C204" s="15" t="s">
        <v>556</v>
      </c>
      <c r="D204" s="310" t="s">
        <v>557</v>
      </c>
      <c r="E204" s="310"/>
      <c r="F204" s="311"/>
      <c r="G204" s="311"/>
      <c r="H204" s="311"/>
      <c r="I204" s="311"/>
      <c r="J204" s="311"/>
      <c r="K204" s="311"/>
      <c r="L204" s="311"/>
      <c r="M204" s="311"/>
      <c r="N204" s="311"/>
      <c r="O204" s="311"/>
      <c r="P204" s="311"/>
      <c r="Q204" s="311"/>
      <c r="R204" s="311"/>
      <c r="S204" s="311"/>
      <c r="T204" s="311"/>
      <c r="U204" s="311"/>
      <c r="V204" s="311"/>
      <c r="W204" s="311"/>
      <c r="X204" s="311"/>
      <c r="Y204" s="311"/>
      <c r="Z204" s="311"/>
      <c r="AA204" s="311"/>
      <c r="AB204" s="311"/>
      <c r="AC204" s="311"/>
      <c r="AD204" s="311"/>
      <c r="AE204" s="311"/>
      <c r="AF204" s="311"/>
      <c r="AG204" s="311"/>
      <c r="AH204" s="311"/>
      <c r="AI204" s="311"/>
      <c r="AJ204" s="311"/>
      <c r="AK204" s="311"/>
      <c r="AL204" s="311"/>
      <c r="AM204" s="311"/>
      <c r="AN204" s="311"/>
      <c r="AO204" s="311"/>
      <c r="AP204" s="311"/>
      <c r="AQ204" s="311"/>
      <c r="AR204" s="311"/>
      <c r="AS204" s="311"/>
      <c r="AT204" s="311"/>
      <c r="AU204" s="311"/>
      <c r="AV204" s="311"/>
      <c r="AW204" s="311"/>
      <c r="AX204" s="311"/>
      <c r="AY204" s="311"/>
      <c r="AZ204" s="311"/>
      <c r="BA204" s="311"/>
      <c r="BB204" s="311"/>
      <c r="BC204" s="311"/>
      <c r="BD204" s="311"/>
      <c r="BE204" s="311"/>
      <c r="BF204" s="311"/>
      <c r="BG204" s="311">
        <v>1</v>
      </c>
      <c r="BH204" s="311"/>
      <c r="BI204" s="311"/>
      <c r="BJ204" s="311"/>
      <c r="BK204" s="311"/>
      <c r="BL204" s="311"/>
      <c r="BM204" s="311"/>
      <c r="BN204" s="311"/>
      <c r="BO204" s="311"/>
      <c r="BP204" s="22"/>
      <c r="BQ204" s="22"/>
      <c r="BR204" s="22"/>
      <c r="BS204" s="22"/>
      <c r="BT204" s="311"/>
      <c r="BU204" s="311"/>
      <c r="BV204" s="311"/>
      <c r="BW204" s="311"/>
      <c r="BX204" s="311"/>
      <c r="BY204" s="311"/>
      <c r="BZ204" s="22"/>
      <c r="CA204" s="22"/>
      <c r="CB204" s="22"/>
      <c r="CC204" s="22"/>
      <c r="CD204" s="22"/>
      <c r="CE204" s="22"/>
      <c r="CF204" s="22"/>
      <c r="CG204" s="22"/>
      <c r="CH204" s="22"/>
      <c r="CI204" s="22"/>
      <c r="CJ204" s="22"/>
      <c r="CK204" s="22"/>
      <c r="CL204" s="22"/>
      <c r="CM204" s="22"/>
      <c r="CN204" s="22"/>
      <c r="CO204" s="22"/>
      <c r="CP204" s="22"/>
      <c r="CQ204" s="22"/>
      <c r="CR204" s="15"/>
      <c r="CS204" s="15"/>
      <c r="CT204" s="86">
        <f t="shared" si="3"/>
        <v>1</v>
      </c>
    </row>
    <row r="205" spans="1:98">
      <c r="A205" s="56" t="s">
        <v>484</v>
      </c>
      <c r="B205" s="55" t="s">
        <v>558</v>
      </c>
      <c r="C205" s="15" t="s">
        <v>559</v>
      </c>
      <c r="D205" s="310" t="s">
        <v>420</v>
      </c>
      <c r="E205" s="310"/>
      <c r="F205" s="311"/>
      <c r="G205" s="311"/>
      <c r="H205" s="311">
        <v>1</v>
      </c>
      <c r="I205" s="311"/>
      <c r="J205" s="311"/>
      <c r="K205" s="311"/>
      <c r="L205" s="311"/>
      <c r="M205" s="311"/>
      <c r="N205" s="311"/>
      <c r="O205" s="311"/>
      <c r="P205" s="311"/>
      <c r="Q205" s="311"/>
      <c r="R205" s="311"/>
      <c r="S205" s="311"/>
      <c r="T205" s="311"/>
      <c r="U205" s="311"/>
      <c r="V205" s="311"/>
      <c r="W205" s="311"/>
      <c r="X205" s="311"/>
      <c r="Y205" s="311">
        <v>1</v>
      </c>
      <c r="Z205" s="311"/>
      <c r="AA205" s="311">
        <v>2</v>
      </c>
      <c r="AB205" s="311"/>
      <c r="AC205" s="311">
        <v>2</v>
      </c>
      <c r="AD205" s="311">
        <v>1</v>
      </c>
      <c r="AE205" s="311">
        <v>2</v>
      </c>
      <c r="AF205" s="311">
        <v>2</v>
      </c>
      <c r="AG205" s="311"/>
      <c r="AH205" s="311"/>
      <c r="AI205" s="311"/>
      <c r="AJ205" s="311">
        <v>2</v>
      </c>
      <c r="AK205" s="311"/>
      <c r="AL205" s="311"/>
      <c r="AM205" s="311"/>
      <c r="AN205" s="311"/>
      <c r="AO205" s="311"/>
      <c r="AP205" s="311"/>
      <c r="AQ205" s="311"/>
      <c r="AR205" s="311"/>
      <c r="AS205" s="311"/>
      <c r="AT205" s="311">
        <v>1</v>
      </c>
      <c r="AU205" s="311"/>
      <c r="AV205" s="311"/>
      <c r="AW205" s="311"/>
      <c r="AX205" s="311"/>
      <c r="AY205" s="311"/>
      <c r="AZ205" s="311"/>
      <c r="BA205" s="311"/>
      <c r="BB205" s="311"/>
      <c r="BC205" s="311"/>
      <c r="BD205" s="311"/>
      <c r="BE205" s="311"/>
      <c r="BF205" s="311"/>
      <c r="BG205" s="311"/>
      <c r="BH205" s="311">
        <v>1</v>
      </c>
      <c r="BI205" s="311"/>
      <c r="BJ205" s="311"/>
      <c r="BK205" s="311"/>
      <c r="BL205" s="311"/>
      <c r="BM205" s="311"/>
      <c r="BN205" s="311"/>
      <c r="BO205" s="311"/>
      <c r="BP205" s="22"/>
      <c r="BQ205" s="22"/>
      <c r="BR205" s="22"/>
      <c r="BS205" s="22"/>
      <c r="BT205" s="311"/>
      <c r="BU205" s="311">
        <v>1</v>
      </c>
      <c r="BV205" s="311"/>
      <c r="BW205" s="311"/>
      <c r="BX205" s="311"/>
      <c r="BY205" s="311"/>
      <c r="BZ205" s="22"/>
      <c r="CA205" s="22"/>
      <c r="CB205" s="22"/>
      <c r="CC205" s="22">
        <v>1</v>
      </c>
      <c r="CD205" s="22"/>
      <c r="CE205" s="22"/>
      <c r="CF205" s="22"/>
      <c r="CG205" s="22"/>
      <c r="CH205" s="22"/>
      <c r="CI205" s="22"/>
      <c r="CJ205" s="22"/>
      <c r="CK205" s="22"/>
      <c r="CL205" s="22"/>
      <c r="CM205" s="22"/>
      <c r="CN205" s="22"/>
      <c r="CO205" s="22"/>
      <c r="CP205" s="22"/>
      <c r="CQ205" s="22"/>
      <c r="CR205" s="15"/>
      <c r="CS205" s="15"/>
      <c r="CT205" s="86">
        <f t="shared" si="3"/>
        <v>17</v>
      </c>
    </row>
    <row r="206" spans="1:98">
      <c r="A206" s="56" t="s">
        <v>484</v>
      </c>
      <c r="B206" s="55" t="s">
        <v>563</v>
      </c>
      <c r="C206" s="15" t="s">
        <v>564</v>
      </c>
      <c r="D206" s="55" t="s">
        <v>705</v>
      </c>
      <c r="E206" s="316" t="s">
        <v>565</v>
      </c>
      <c r="F206" s="311"/>
      <c r="G206" s="311"/>
      <c r="H206" s="311"/>
      <c r="I206" s="311"/>
      <c r="J206" s="311"/>
      <c r="K206" s="311"/>
      <c r="L206" s="311"/>
      <c r="M206" s="311"/>
      <c r="N206" s="311"/>
      <c r="O206" s="311"/>
      <c r="P206" s="311"/>
      <c r="Q206" s="311"/>
      <c r="R206" s="311"/>
      <c r="S206" s="311"/>
      <c r="T206" s="311"/>
      <c r="U206" s="311"/>
      <c r="V206" s="311"/>
      <c r="W206" s="311"/>
      <c r="X206" s="311"/>
      <c r="Y206" s="311"/>
      <c r="Z206" s="311"/>
      <c r="AA206" s="311"/>
      <c r="AB206" s="311"/>
      <c r="AC206" s="311">
        <v>1</v>
      </c>
      <c r="AD206" s="311"/>
      <c r="AE206" s="311"/>
      <c r="AF206" s="311"/>
      <c r="AG206" s="311"/>
      <c r="AH206" s="311"/>
      <c r="AI206" s="311">
        <v>1</v>
      </c>
      <c r="AJ206" s="311"/>
      <c r="AK206" s="311"/>
      <c r="AL206" s="311"/>
      <c r="AM206" s="311"/>
      <c r="AN206" s="311"/>
      <c r="AO206" s="311"/>
      <c r="AP206" s="311"/>
      <c r="AQ206" s="311"/>
      <c r="AR206" s="311"/>
      <c r="AS206" s="311">
        <v>1</v>
      </c>
      <c r="AT206" s="311"/>
      <c r="AU206" s="311"/>
      <c r="AV206" s="311"/>
      <c r="AW206" s="311"/>
      <c r="AX206" s="311"/>
      <c r="AY206" s="311"/>
      <c r="AZ206" s="311"/>
      <c r="BA206" s="311"/>
      <c r="BB206" s="311"/>
      <c r="BC206" s="311"/>
      <c r="BD206" s="311">
        <v>1</v>
      </c>
      <c r="BE206" s="311"/>
      <c r="BF206" s="311"/>
      <c r="BG206" s="311"/>
      <c r="BH206" s="311"/>
      <c r="BI206" s="311"/>
      <c r="BJ206" s="311">
        <v>2</v>
      </c>
      <c r="BK206" s="311"/>
      <c r="BL206" s="311"/>
      <c r="BM206" s="311"/>
      <c r="BN206" s="311">
        <v>34</v>
      </c>
      <c r="BO206" s="311"/>
      <c r="BP206" s="22"/>
      <c r="BQ206" s="22"/>
      <c r="BR206" s="22">
        <v>34</v>
      </c>
      <c r="BS206" s="22"/>
      <c r="BT206" s="311"/>
      <c r="BU206" s="311"/>
      <c r="BV206" s="311">
        <v>2</v>
      </c>
      <c r="BW206" s="311"/>
      <c r="BX206" s="311">
        <v>2</v>
      </c>
      <c r="BY206" s="311">
        <v>2</v>
      </c>
      <c r="BZ206" s="22"/>
      <c r="CA206" s="22"/>
      <c r="CB206" s="22"/>
      <c r="CC206" s="22"/>
      <c r="CD206" s="22"/>
      <c r="CE206" s="22"/>
      <c r="CF206" s="22"/>
      <c r="CG206" s="22"/>
      <c r="CH206" s="22"/>
      <c r="CI206" s="22"/>
      <c r="CJ206" s="22"/>
      <c r="CK206" s="22"/>
      <c r="CL206" s="22"/>
      <c r="CM206" s="22">
        <v>0</v>
      </c>
      <c r="CN206" s="311"/>
      <c r="CO206" s="311"/>
      <c r="CP206" s="22">
        <v>4</v>
      </c>
      <c r="CQ206" s="22"/>
      <c r="CR206" s="15"/>
      <c r="CS206" s="15"/>
      <c r="CT206" s="86">
        <f t="shared" si="3"/>
        <v>84</v>
      </c>
    </row>
    <row r="207" spans="1:98" ht="30">
      <c r="A207" s="56" t="s">
        <v>484</v>
      </c>
      <c r="B207" s="55" t="s">
        <v>571</v>
      </c>
      <c r="C207" s="19" t="s">
        <v>769</v>
      </c>
      <c r="D207" s="310"/>
      <c r="E207" s="310"/>
      <c r="F207" s="311"/>
      <c r="G207" s="311"/>
      <c r="H207" s="311"/>
      <c r="I207" s="311"/>
      <c r="J207" s="311"/>
      <c r="K207" s="311"/>
      <c r="L207" s="311"/>
      <c r="M207" s="311"/>
      <c r="N207" s="311"/>
      <c r="O207" s="311"/>
      <c r="P207" s="311"/>
      <c r="Q207" s="311"/>
      <c r="R207" s="311"/>
      <c r="S207" s="311"/>
      <c r="T207" s="311"/>
      <c r="U207" s="311"/>
      <c r="V207" s="311"/>
      <c r="W207" s="311"/>
      <c r="X207" s="311"/>
      <c r="Y207" s="311"/>
      <c r="Z207" s="311"/>
      <c r="AA207" s="311"/>
      <c r="AB207" s="311"/>
      <c r="AC207" s="311"/>
      <c r="AD207" s="311"/>
      <c r="AE207" s="311"/>
      <c r="AF207" s="311"/>
      <c r="AG207" s="311"/>
      <c r="AH207" s="311"/>
      <c r="AI207" s="311"/>
      <c r="AJ207" s="311"/>
      <c r="AK207" s="311"/>
      <c r="AL207" s="311"/>
      <c r="AM207" s="311"/>
      <c r="AN207" s="311"/>
      <c r="AO207" s="311"/>
      <c r="AP207" s="311"/>
      <c r="AQ207" s="311"/>
      <c r="AR207" s="311"/>
      <c r="AS207" s="311"/>
      <c r="AT207" s="311"/>
      <c r="AU207" s="311"/>
      <c r="AV207" s="311"/>
      <c r="AW207" s="311"/>
      <c r="AX207" s="311"/>
      <c r="AY207" s="311"/>
      <c r="AZ207" s="311"/>
      <c r="BA207" s="311"/>
      <c r="BB207" s="311">
        <v>1</v>
      </c>
      <c r="BC207" s="311"/>
      <c r="BD207" s="311"/>
      <c r="BE207" s="311"/>
      <c r="BF207" s="311"/>
      <c r="BG207" s="311"/>
      <c r="BH207" s="311"/>
      <c r="BI207" s="311"/>
      <c r="BJ207" s="311"/>
      <c r="BK207" s="311"/>
      <c r="BL207" s="311"/>
      <c r="BM207" s="311"/>
      <c r="BN207" s="311"/>
      <c r="BO207" s="311"/>
      <c r="BP207" s="22"/>
      <c r="BQ207" s="22"/>
      <c r="BR207" s="22"/>
      <c r="BS207" s="22"/>
      <c r="BT207" s="311">
        <v>1</v>
      </c>
      <c r="BU207" s="311"/>
      <c r="BV207" s="311"/>
      <c r="BW207" s="311">
        <v>1</v>
      </c>
      <c r="BX207" s="311"/>
      <c r="BY207" s="311"/>
      <c r="BZ207" s="22"/>
      <c r="CA207" s="22"/>
      <c r="CB207" s="22"/>
      <c r="CC207" s="22"/>
      <c r="CD207" s="22"/>
      <c r="CE207" s="22"/>
      <c r="CF207" s="22"/>
      <c r="CG207" s="22"/>
      <c r="CH207" s="22"/>
      <c r="CI207" s="22"/>
      <c r="CJ207" s="22"/>
      <c r="CK207" s="22"/>
      <c r="CL207" s="22"/>
      <c r="CM207" s="22"/>
      <c r="CN207" s="22"/>
      <c r="CO207" s="22"/>
      <c r="CP207" s="22"/>
      <c r="CQ207" s="22"/>
      <c r="CR207" s="15"/>
      <c r="CS207" s="15"/>
      <c r="CT207" s="86">
        <f t="shared" si="3"/>
        <v>3</v>
      </c>
    </row>
    <row r="208" spans="1:98">
      <c r="A208" s="56" t="s">
        <v>484</v>
      </c>
      <c r="B208" s="55" t="s">
        <v>558</v>
      </c>
      <c r="C208" s="15" t="s">
        <v>226</v>
      </c>
      <c r="D208" s="310" t="s">
        <v>420</v>
      </c>
      <c r="E208" s="310"/>
      <c r="F208" s="311"/>
      <c r="G208" s="311"/>
      <c r="H208" s="311"/>
      <c r="I208" s="311"/>
      <c r="J208" s="311"/>
      <c r="K208" s="311"/>
      <c r="L208" s="311"/>
      <c r="M208" s="311"/>
      <c r="N208" s="311"/>
      <c r="O208" s="311"/>
      <c r="P208" s="311"/>
      <c r="Q208" s="311"/>
      <c r="R208" s="311">
        <v>2</v>
      </c>
      <c r="S208" s="311"/>
      <c r="T208" s="311"/>
      <c r="U208" s="311"/>
      <c r="V208" s="311"/>
      <c r="W208" s="311"/>
      <c r="X208" s="311"/>
      <c r="Y208" s="311"/>
      <c r="Z208" s="311"/>
      <c r="AA208" s="311"/>
      <c r="AB208" s="311"/>
      <c r="AC208" s="311"/>
      <c r="AD208" s="311"/>
      <c r="AE208" s="311"/>
      <c r="AF208" s="311"/>
      <c r="AG208" s="311"/>
      <c r="AH208" s="311"/>
      <c r="AI208" s="311"/>
      <c r="AJ208" s="311"/>
      <c r="AK208" s="311"/>
      <c r="AL208" s="311"/>
      <c r="AM208" s="311"/>
      <c r="AN208" s="311"/>
      <c r="AO208" s="311"/>
      <c r="AP208" s="311"/>
      <c r="AQ208" s="311"/>
      <c r="AR208" s="311"/>
      <c r="AS208" s="311"/>
      <c r="AT208" s="311"/>
      <c r="AU208" s="311"/>
      <c r="AV208" s="311"/>
      <c r="AW208" s="311"/>
      <c r="AX208" s="311"/>
      <c r="AY208" s="311"/>
      <c r="AZ208" s="311"/>
      <c r="BA208" s="311"/>
      <c r="BB208" s="311">
        <v>1</v>
      </c>
      <c r="BC208" s="311"/>
      <c r="BD208" s="311"/>
      <c r="BE208" s="311"/>
      <c r="BF208" s="311"/>
      <c r="BG208" s="311"/>
      <c r="BH208" s="311"/>
      <c r="BI208" s="311"/>
      <c r="BJ208" s="311"/>
      <c r="BK208" s="311"/>
      <c r="BL208" s="311"/>
      <c r="BM208" s="311"/>
      <c r="BN208" s="311"/>
      <c r="BO208" s="311"/>
      <c r="BP208" s="22"/>
      <c r="BQ208" s="22"/>
      <c r="BR208" s="22"/>
      <c r="BS208" s="22"/>
      <c r="BT208" s="311">
        <v>1</v>
      </c>
      <c r="BU208" s="311"/>
      <c r="BV208" s="311"/>
      <c r="BW208" s="311"/>
      <c r="BX208" s="311">
        <v>1</v>
      </c>
      <c r="BY208" s="311"/>
      <c r="BZ208" s="22"/>
      <c r="CA208" s="22"/>
      <c r="CB208" s="22"/>
      <c r="CC208" s="22"/>
      <c r="CD208" s="22"/>
      <c r="CE208" s="22"/>
      <c r="CF208" s="22"/>
      <c r="CG208" s="22"/>
      <c r="CH208" s="22"/>
      <c r="CI208" s="22"/>
      <c r="CJ208" s="22"/>
      <c r="CK208" s="22"/>
      <c r="CL208" s="22"/>
      <c r="CM208" s="22"/>
      <c r="CN208" s="22"/>
      <c r="CO208" s="22"/>
      <c r="CP208" s="22"/>
      <c r="CQ208" s="22"/>
      <c r="CR208" s="15"/>
      <c r="CS208" s="15"/>
      <c r="CT208" s="86">
        <f t="shared" si="3"/>
        <v>5</v>
      </c>
    </row>
    <row r="209" spans="1:98">
      <c r="A209" s="56" t="s">
        <v>484</v>
      </c>
      <c r="B209" s="55" t="s">
        <v>558</v>
      </c>
      <c r="C209" s="15" t="s">
        <v>572</v>
      </c>
      <c r="D209" s="310" t="s">
        <v>420</v>
      </c>
      <c r="E209" s="310"/>
      <c r="F209" s="311">
        <v>1</v>
      </c>
      <c r="G209" s="311"/>
      <c r="H209" s="311"/>
      <c r="I209" s="311"/>
      <c r="J209" s="311"/>
      <c r="K209" s="311"/>
      <c r="L209" s="311"/>
      <c r="M209" s="311"/>
      <c r="N209" s="311"/>
      <c r="O209" s="311"/>
      <c r="P209" s="311"/>
      <c r="Q209" s="311"/>
      <c r="R209" s="311"/>
      <c r="S209" s="311"/>
      <c r="T209" s="311"/>
      <c r="U209" s="311"/>
      <c r="V209" s="311"/>
      <c r="W209" s="311"/>
      <c r="X209" s="311"/>
      <c r="Y209" s="311"/>
      <c r="Z209" s="311"/>
      <c r="AA209" s="311"/>
      <c r="AB209" s="311"/>
      <c r="AC209" s="311"/>
      <c r="AD209" s="311"/>
      <c r="AE209" s="311"/>
      <c r="AF209" s="311"/>
      <c r="AG209" s="311"/>
      <c r="AH209" s="311"/>
      <c r="AI209" s="311"/>
      <c r="AJ209" s="311"/>
      <c r="AK209" s="311"/>
      <c r="AL209" s="311"/>
      <c r="AM209" s="311"/>
      <c r="AN209" s="311"/>
      <c r="AO209" s="311"/>
      <c r="AP209" s="311"/>
      <c r="AQ209" s="311"/>
      <c r="AR209" s="311"/>
      <c r="AS209" s="311"/>
      <c r="AT209" s="311"/>
      <c r="AU209" s="311"/>
      <c r="AV209" s="311"/>
      <c r="AW209" s="311"/>
      <c r="AX209" s="311"/>
      <c r="AY209" s="311"/>
      <c r="AZ209" s="311"/>
      <c r="BA209" s="311"/>
      <c r="BB209" s="311"/>
      <c r="BC209" s="311"/>
      <c r="BD209" s="311"/>
      <c r="BE209" s="311"/>
      <c r="BF209" s="311"/>
      <c r="BG209" s="311"/>
      <c r="BH209" s="311"/>
      <c r="BI209" s="311"/>
      <c r="BJ209" s="311"/>
      <c r="BK209" s="311"/>
      <c r="BL209" s="311"/>
      <c r="BM209" s="311"/>
      <c r="BN209" s="311"/>
      <c r="BO209" s="311"/>
      <c r="BP209" s="22"/>
      <c r="BQ209" s="22"/>
      <c r="BR209" s="22"/>
      <c r="BS209" s="22"/>
      <c r="BT209" s="311"/>
      <c r="BU209" s="311"/>
      <c r="BV209" s="311">
        <v>1</v>
      </c>
      <c r="BW209" s="311"/>
      <c r="BX209" s="311"/>
      <c r="BY209" s="311"/>
      <c r="BZ209" s="22"/>
      <c r="CA209" s="22"/>
      <c r="CB209" s="22"/>
      <c r="CC209" s="22"/>
      <c r="CD209" s="22"/>
      <c r="CE209" s="22"/>
      <c r="CF209" s="22"/>
      <c r="CG209" s="22"/>
      <c r="CH209" s="22"/>
      <c r="CI209" s="22"/>
      <c r="CJ209" s="22"/>
      <c r="CK209" s="22"/>
      <c r="CL209" s="22"/>
      <c r="CM209" s="22"/>
      <c r="CN209" s="22"/>
      <c r="CO209" s="22"/>
      <c r="CP209" s="22"/>
      <c r="CQ209" s="22"/>
      <c r="CR209" s="15"/>
      <c r="CS209" s="15"/>
      <c r="CT209" s="86">
        <f t="shared" si="3"/>
        <v>2</v>
      </c>
    </row>
    <row r="210" spans="1:98">
      <c r="A210" s="56" t="s">
        <v>484</v>
      </c>
      <c r="B210" s="55" t="s">
        <v>573</v>
      </c>
      <c r="C210" s="15" t="s">
        <v>574</v>
      </c>
      <c r="D210" s="310" t="s">
        <v>420</v>
      </c>
      <c r="E210" s="310"/>
      <c r="F210" s="311"/>
      <c r="G210" s="311"/>
      <c r="H210" s="311"/>
      <c r="I210" s="311"/>
      <c r="J210" s="311"/>
      <c r="K210" s="311"/>
      <c r="L210" s="311"/>
      <c r="M210" s="311"/>
      <c r="N210" s="311"/>
      <c r="O210" s="311"/>
      <c r="P210" s="311"/>
      <c r="Q210" s="311"/>
      <c r="R210" s="311"/>
      <c r="S210" s="311"/>
      <c r="T210" s="311"/>
      <c r="U210" s="311"/>
      <c r="V210" s="311"/>
      <c r="W210" s="311"/>
      <c r="X210" s="311"/>
      <c r="Y210" s="311"/>
      <c r="Z210" s="311"/>
      <c r="AA210" s="311"/>
      <c r="AB210" s="311"/>
      <c r="AC210" s="311"/>
      <c r="AD210" s="311"/>
      <c r="AE210" s="311"/>
      <c r="AF210" s="311"/>
      <c r="AG210" s="311"/>
      <c r="AH210" s="311"/>
      <c r="AI210" s="311"/>
      <c r="AJ210" s="311"/>
      <c r="AK210" s="311"/>
      <c r="AL210" s="311"/>
      <c r="AM210" s="311"/>
      <c r="AN210" s="311"/>
      <c r="AO210" s="311"/>
      <c r="AP210" s="311"/>
      <c r="AQ210" s="311"/>
      <c r="AR210" s="311"/>
      <c r="AS210" s="311"/>
      <c r="AT210" s="311"/>
      <c r="AU210" s="311"/>
      <c r="AV210" s="311"/>
      <c r="AW210" s="311"/>
      <c r="AX210" s="311"/>
      <c r="AY210" s="311"/>
      <c r="AZ210" s="311"/>
      <c r="BA210" s="311"/>
      <c r="BB210" s="311"/>
      <c r="BC210" s="311"/>
      <c r="BD210" s="311">
        <v>1</v>
      </c>
      <c r="BE210" s="311"/>
      <c r="BF210" s="311"/>
      <c r="BG210" s="311"/>
      <c r="BH210" s="311"/>
      <c r="BI210" s="311"/>
      <c r="BJ210" s="311"/>
      <c r="BK210" s="311"/>
      <c r="BL210" s="311"/>
      <c r="BM210" s="311"/>
      <c r="BN210" s="311"/>
      <c r="BO210" s="311"/>
      <c r="BP210" s="22"/>
      <c r="BQ210" s="22"/>
      <c r="BR210" s="22"/>
      <c r="BS210" s="22"/>
      <c r="BT210" s="311"/>
      <c r="BU210" s="311"/>
      <c r="BV210" s="311"/>
      <c r="BW210" s="311"/>
      <c r="BX210" s="311"/>
      <c r="BY210" s="311"/>
      <c r="BZ210" s="22">
        <v>1</v>
      </c>
      <c r="CA210" s="22"/>
      <c r="CB210" s="22"/>
      <c r="CC210" s="22"/>
      <c r="CD210" s="22"/>
      <c r="CE210" s="22"/>
      <c r="CF210" s="22"/>
      <c r="CG210" s="22"/>
      <c r="CH210" s="22"/>
      <c r="CI210" s="22"/>
      <c r="CJ210" s="22"/>
      <c r="CK210" s="22"/>
      <c r="CL210" s="22"/>
      <c r="CM210" s="22"/>
      <c r="CN210" s="22"/>
      <c r="CO210" s="22"/>
      <c r="CP210" s="22"/>
      <c r="CQ210" s="22"/>
      <c r="CR210" s="15"/>
      <c r="CS210" s="15"/>
      <c r="CT210" s="86">
        <f t="shared" si="3"/>
        <v>2</v>
      </c>
    </row>
    <row r="211" spans="1:98">
      <c r="A211" s="56" t="s">
        <v>484</v>
      </c>
      <c r="B211" s="55" t="s">
        <v>573</v>
      </c>
      <c r="C211" s="15" t="s">
        <v>236</v>
      </c>
      <c r="D211" s="310" t="s">
        <v>420</v>
      </c>
      <c r="E211" s="310"/>
      <c r="F211" s="311"/>
      <c r="G211" s="311"/>
      <c r="H211" s="311"/>
      <c r="I211" s="311"/>
      <c r="J211" s="311"/>
      <c r="K211" s="311"/>
      <c r="L211" s="311"/>
      <c r="M211" s="311"/>
      <c r="N211" s="311"/>
      <c r="O211" s="311"/>
      <c r="P211" s="311"/>
      <c r="Q211" s="311"/>
      <c r="R211" s="311"/>
      <c r="S211" s="311"/>
      <c r="T211" s="311"/>
      <c r="U211" s="311"/>
      <c r="V211" s="311"/>
      <c r="W211" s="311"/>
      <c r="X211" s="311"/>
      <c r="Y211" s="311"/>
      <c r="Z211" s="311"/>
      <c r="AA211" s="311"/>
      <c r="AB211" s="311"/>
      <c r="AC211" s="311"/>
      <c r="AD211" s="311"/>
      <c r="AE211" s="311"/>
      <c r="AF211" s="311"/>
      <c r="AG211" s="311"/>
      <c r="AH211" s="311"/>
      <c r="AI211" s="311"/>
      <c r="AJ211" s="311"/>
      <c r="AK211" s="311"/>
      <c r="AL211" s="311"/>
      <c r="AM211" s="311"/>
      <c r="AN211" s="311"/>
      <c r="AO211" s="311"/>
      <c r="AP211" s="311"/>
      <c r="AQ211" s="311"/>
      <c r="AR211" s="311"/>
      <c r="AS211" s="311"/>
      <c r="AT211" s="311"/>
      <c r="AU211" s="311"/>
      <c r="AV211" s="311"/>
      <c r="AW211" s="311"/>
      <c r="AX211" s="311"/>
      <c r="AY211" s="311"/>
      <c r="AZ211" s="311"/>
      <c r="BA211" s="311"/>
      <c r="BB211" s="311"/>
      <c r="BC211" s="311"/>
      <c r="BD211" s="311"/>
      <c r="BE211" s="311"/>
      <c r="BF211" s="311"/>
      <c r="BG211" s="311"/>
      <c r="BH211" s="311">
        <v>1</v>
      </c>
      <c r="BI211" s="311"/>
      <c r="BJ211" s="311"/>
      <c r="BK211" s="311"/>
      <c r="BL211" s="311"/>
      <c r="BM211" s="311"/>
      <c r="BN211" s="311"/>
      <c r="BO211" s="311"/>
      <c r="BP211" s="22"/>
      <c r="BQ211" s="22"/>
      <c r="BR211" s="22"/>
      <c r="BS211" s="22"/>
      <c r="BT211" s="311"/>
      <c r="BU211" s="311"/>
      <c r="BV211" s="311"/>
      <c r="BW211" s="311"/>
      <c r="BX211" s="311"/>
      <c r="BY211" s="311">
        <v>1</v>
      </c>
      <c r="BZ211" s="22"/>
      <c r="CA211" s="22"/>
      <c r="CB211" s="22"/>
      <c r="CC211" s="22"/>
      <c r="CD211" s="22"/>
      <c r="CE211" s="22"/>
      <c r="CF211" s="22"/>
      <c r="CG211" s="22"/>
      <c r="CH211" s="22"/>
      <c r="CI211" s="22"/>
      <c r="CJ211" s="22"/>
      <c r="CK211" s="22"/>
      <c r="CL211" s="22"/>
      <c r="CM211" s="22"/>
      <c r="CN211" s="22"/>
      <c r="CO211" s="22"/>
      <c r="CP211" s="22"/>
      <c r="CQ211" s="22"/>
      <c r="CR211" s="15"/>
      <c r="CS211" s="15"/>
      <c r="CT211" s="86">
        <f t="shared" si="3"/>
        <v>2</v>
      </c>
    </row>
    <row r="212" spans="1:98">
      <c r="A212" s="56" t="s">
        <v>575</v>
      </c>
      <c r="B212" s="55" t="s">
        <v>576</v>
      </c>
      <c r="C212" s="15" t="s">
        <v>239</v>
      </c>
      <c r="D212" s="310" t="s">
        <v>577</v>
      </c>
      <c r="E212" s="310"/>
      <c r="F212" s="311"/>
      <c r="G212" s="311"/>
      <c r="H212" s="311"/>
      <c r="I212" s="311"/>
      <c r="J212" s="311"/>
      <c r="K212" s="311"/>
      <c r="L212" s="311"/>
      <c r="M212" s="311"/>
      <c r="N212" s="311"/>
      <c r="O212" s="311"/>
      <c r="P212" s="311"/>
      <c r="Q212" s="311"/>
      <c r="R212" s="311"/>
      <c r="S212" s="311"/>
      <c r="T212" s="311"/>
      <c r="U212" s="311"/>
      <c r="V212" s="311"/>
      <c r="W212" s="311"/>
      <c r="X212" s="311"/>
      <c r="Y212" s="311"/>
      <c r="Z212" s="311"/>
      <c r="AA212" s="311"/>
      <c r="AB212" s="311"/>
      <c r="AC212" s="311"/>
      <c r="AD212" s="311"/>
      <c r="AE212" s="311"/>
      <c r="AF212" s="311"/>
      <c r="AG212" s="311"/>
      <c r="AH212" s="311"/>
      <c r="AI212" s="311"/>
      <c r="AJ212" s="311"/>
      <c r="AK212" s="311"/>
      <c r="AL212" s="311"/>
      <c r="AM212" s="311"/>
      <c r="AN212" s="311"/>
      <c r="AO212" s="311"/>
      <c r="AP212" s="311"/>
      <c r="AQ212" s="311"/>
      <c r="AR212" s="311"/>
      <c r="AS212" s="311"/>
      <c r="AT212" s="311"/>
      <c r="AU212" s="311"/>
      <c r="AV212" s="311"/>
      <c r="AW212" s="311"/>
      <c r="AX212" s="311"/>
      <c r="AY212" s="311"/>
      <c r="AZ212" s="311"/>
      <c r="BA212" s="311"/>
      <c r="BB212" s="311"/>
      <c r="BC212" s="311"/>
      <c r="BD212" s="311"/>
      <c r="BE212" s="311"/>
      <c r="BF212" s="311"/>
      <c r="BG212" s="311"/>
      <c r="BH212" s="311"/>
      <c r="BI212" s="312"/>
      <c r="BJ212" s="312"/>
      <c r="BK212" s="312"/>
      <c r="BL212" s="311"/>
      <c r="BM212" s="311"/>
      <c r="BN212" s="311"/>
      <c r="BO212" s="311"/>
      <c r="BP212" s="22"/>
      <c r="BQ212" s="22"/>
      <c r="BR212" s="22"/>
      <c r="BS212" s="22"/>
      <c r="BT212" s="311"/>
      <c r="BU212" s="311"/>
      <c r="BV212" s="311"/>
      <c r="BW212" s="311"/>
      <c r="BX212" s="311"/>
      <c r="BY212" s="311"/>
      <c r="BZ212" s="22"/>
      <c r="CA212" s="22"/>
      <c r="CB212" s="22"/>
      <c r="CC212" s="22"/>
      <c r="CD212" s="22"/>
      <c r="CE212" s="22"/>
      <c r="CF212" s="22"/>
      <c r="CG212" s="22"/>
      <c r="CH212" s="22"/>
      <c r="CI212" s="22"/>
      <c r="CJ212" s="22"/>
      <c r="CK212" s="22"/>
      <c r="CL212" s="22"/>
      <c r="CM212" s="22"/>
      <c r="CN212" s="311">
        <v>1</v>
      </c>
      <c r="CO212" s="311">
        <v>1</v>
      </c>
      <c r="CP212" s="22"/>
      <c r="CQ212" s="22"/>
      <c r="CR212" s="15"/>
      <c r="CS212" s="15"/>
      <c r="CT212" s="86">
        <f t="shared" si="3"/>
        <v>2</v>
      </c>
    </row>
    <row r="213" spans="1:98">
      <c r="A213" s="56" t="s">
        <v>575</v>
      </c>
      <c r="B213" s="55" t="s">
        <v>576</v>
      </c>
      <c r="C213" s="15" t="s">
        <v>578</v>
      </c>
      <c r="D213" s="310" t="s">
        <v>577</v>
      </c>
      <c r="E213" s="310"/>
      <c r="F213" s="311"/>
      <c r="G213" s="311"/>
      <c r="H213" s="311"/>
      <c r="I213" s="311"/>
      <c r="J213" s="311"/>
      <c r="K213" s="311"/>
      <c r="L213" s="311"/>
      <c r="M213" s="311"/>
      <c r="N213" s="311"/>
      <c r="O213" s="311"/>
      <c r="P213" s="311"/>
      <c r="Q213" s="311"/>
      <c r="R213" s="311"/>
      <c r="S213" s="311"/>
      <c r="T213" s="311"/>
      <c r="U213" s="311"/>
      <c r="V213" s="311"/>
      <c r="W213" s="311"/>
      <c r="X213" s="311"/>
      <c r="Y213" s="311"/>
      <c r="Z213" s="311"/>
      <c r="AA213" s="311"/>
      <c r="AB213" s="311"/>
      <c r="AC213" s="311"/>
      <c r="AD213" s="311"/>
      <c r="AE213" s="311"/>
      <c r="AF213" s="311"/>
      <c r="AG213" s="311"/>
      <c r="AH213" s="311"/>
      <c r="AI213" s="311"/>
      <c r="AJ213" s="311"/>
      <c r="AK213" s="311"/>
      <c r="AL213" s="311"/>
      <c r="AM213" s="311"/>
      <c r="AN213" s="311"/>
      <c r="AO213" s="311"/>
      <c r="AP213" s="311"/>
      <c r="AQ213" s="311"/>
      <c r="AR213" s="311"/>
      <c r="AS213" s="311"/>
      <c r="AT213" s="311"/>
      <c r="AU213" s="311"/>
      <c r="AV213" s="311"/>
      <c r="AW213" s="311"/>
      <c r="AX213" s="311"/>
      <c r="AY213" s="311"/>
      <c r="AZ213" s="311"/>
      <c r="BA213" s="311"/>
      <c r="BB213" s="311"/>
      <c r="BC213" s="311"/>
      <c r="BD213" s="311"/>
      <c r="BE213" s="311"/>
      <c r="BF213" s="311"/>
      <c r="BG213" s="311"/>
      <c r="BH213" s="311"/>
      <c r="BI213" s="312"/>
      <c r="BJ213" s="312">
        <v>2</v>
      </c>
      <c r="BK213" s="312"/>
      <c r="BL213" s="311"/>
      <c r="BM213" s="311"/>
      <c r="BN213" s="311"/>
      <c r="BO213" s="311"/>
      <c r="BP213" s="22"/>
      <c r="BQ213" s="22"/>
      <c r="BR213" s="22"/>
      <c r="BS213" s="22"/>
      <c r="BT213" s="311"/>
      <c r="BU213" s="311"/>
      <c r="BV213" s="311"/>
      <c r="BW213" s="311"/>
      <c r="BX213" s="311"/>
      <c r="BY213" s="311"/>
      <c r="BZ213" s="22"/>
      <c r="CA213" s="22"/>
      <c r="CB213" s="22"/>
      <c r="CC213" s="22"/>
      <c r="CD213" s="22"/>
      <c r="CE213" s="22"/>
      <c r="CF213" s="22"/>
      <c r="CG213" s="22"/>
      <c r="CH213" s="22"/>
      <c r="CI213" s="22"/>
      <c r="CJ213" s="22"/>
      <c r="CK213" s="22"/>
      <c r="CL213" s="22"/>
      <c r="CM213" s="22"/>
      <c r="CN213" s="311"/>
      <c r="CO213" s="311"/>
      <c r="CP213" s="22"/>
      <c r="CQ213" s="22"/>
      <c r="CR213" s="15"/>
      <c r="CS213" s="15"/>
      <c r="CT213" s="86">
        <f t="shared" si="3"/>
        <v>2</v>
      </c>
    </row>
    <row r="214" spans="1:98">
      <c r="A214" s="56" t="s">
        <v>575</v>
      </c>
      <c r="B214" s="55" t="s">
        <v>579</v>
      </c>
      <c r="C214" s="15" t="s">
        <v>580</v>
      </c>
      <c r="D214" s="310" t="s">
        <v>388</v>
      </c>
      <c r="E214" s="310"/>
      <c r="F214" s="311"/>
      <c r="G214" s="311"/>
      <c r="H214" s="311"/>
      <c r="I214" s="311"/>
      <c r="J214" s="311"/>
      <c r="K214" s="311"/>
      <c r="L214" s="311"/>
      <c r="M214" s="311"/>
      <c r="N214" s="311"/>
      <c r="O214" s="311"/>
      <c r="P214" s="311"/>
      <c r="Q214" s="311"/>
      <c r="R214" s="311"/>
      <c r="S214" s="311"/>
      <c r="T214" s="311"/>
      <c r="U214" s="311"/>
      <c r="V214" s="311"/>
      <c r="W214" s="311"/>
      <c r="X214" s="311"/>
      <c r="Y214" s="311"/>
      <c r="Z214" s="311"/>
      <c r="AA214" s="311"/>
      <c r="AB214" s="311"/>
      <c r="AC214" s="311"/>
      <c r="AD214" s="311"/>
      <c r="AE214" s="311"/>
      <c r="AF214" s="311">
        <v>1</v>
      </c>
      <c r="AG214" s="311"/>
      <c r="AH214" s="311"/>
      <c r="AI214" s="311"/>
      <c r="AJ214" s="311"/>
      <c r="AK214" s="311"/>
      <c r="AL214" s="311"/>
      <c r="AM214" s="311"/>
      <c r="AN214" s="311"/>
      <c r="AO214" s="311"/>
      <c r="AP214" s="311"/>
      <c r="AQ214" s="311"/>
      <c r="AR214" s="311"/>
      <c r="AS214" s="311"/>
      <c r="AT214" s="311"/>
      <c r="AU214" s="311"/>
      <c r="AV214" s="311"/>
      <c r="AW214" s="311"/>
      <c r="AX214" s="311"/>
      <c r="AY214" s="311"/>
      <c r="AZ214" s="311"/>
      <c r="BA214" s="311"/>
      <c r="BB214" s="311"/>
      <c r="BC214" s="311"/>
      <c r="BD214" s="311"/>
      <c r="BE214" s="311"/>
      <c r="BF214" s="311"/>
      <c r="BG214" s="311"/>
      <c r="BH214" s="311"/>
      <c r="BI214" s="312"/>
      <c r="BJ214" s="312"/>
      <c r="BK214" s="312"/>
      <c r="BL214" s="311"/>
      <c r="BM214" s="311"/>
      <c r="BN214" s="311"/>
      <c r="BO214" s="311"/>
      <c r="BP214" s="22"/>
      <c r="BQ214" s="22"/>
      <c r="BR214" s="22"/>
      <c r="BS214" s="22"/>
      <c r="BT214" s="311"/>
      <c r="BU214" s="311"/>
      <c r="BV214" s="311"/>
      <c r="BW214" s="311"/>
      <c r="BX214" s="311"/>
      <c r="BY214" s="311"/>
      <c r="BZ214" s="22"/>
      <c r="CA214" s="22"/>
      <c r="CB214" s="22"/>
      <c r="CC214" s="22"/>
      <c r="CD214" s="22"/>
      <c r="CE214" s="22"/>
      <c r="CF214" s="22"/>
      <c r="CG214" s="22"/>
      <c r="CH214" s="22"/>
      <c r="CI214" s="22"/>
      <c r="CJ214" s="311">
        <v>1</v>
      </c>
      <c r="CK214" s="22"/>
      <c r="CL214" s="22"/>
      <c r="CM214" s="22"/>
      <c r="CN214" s="311"/>
      <c r="CO214" s="311"/>
      <c r="CP214" s="22"/>
      <c r="CQ214" s="22"/>
      <c r="CR214" s="15"/>
      <c r="CS214" s="15"/>
      <c r="CT214" s="86">
        <f t="shared" si="3"/>
        <v>2</v>
      </c>
    </row>
    <row r="215" spans="1:98">
      <c r="A215" s="56" t="s">
        <v>575</v>
      </c>
      <c r="B215" s="55" t="s">
        <v>579</v>
      </c>
      <c r="C215" s="15" t="s">
        <v>559</v>
      </c>
      <c r="D215" s="310" t="s">
        <v>581</v>
      </c>
      <c r="E215" s="310"/>
      <c r="F215" s="311"/>
      <c r="G215" s="311"/>
      <c r="H215" s="311"/>
      <c r="I215" s="311"/>
      <c r="J215" s="311"/>
      <c r="K215" s="311"/>
      <c r="L215" s="311"/>
      <c r="M215" s="311"/>
      <c r="N215" s="311"/>
      <c r="O215" s="311"/>
      <c r="P215" s="311"/>
      <c r="Q215" s="311"/>
      <c r="R215" s="311"/>
      <c r="S215" s="311"/>
      <c r="T215" s="311"/>
      <c r="U215" s="311">
        <v>1</v>
      </c>
      <c r="V215" s="311"/>
      <c r="W215" s="311"/>
      <c r="X215" s="311"/>
      <c r="Y215" s="311"/>
      <c r="Z215" s="311"/>
      <c r="AA215" s="311"/>
      <c r="AB215" s="311"/>
      <c r="AC215" s="311"/>
      <c r="AD215" s="311"/>
      <c r="AE215" s="311"/>
      <c r="AF215" s="311"/>
      <c r="AG215" s="311"/>
      <c r="AH215" s="311"/>
      <c r="AI215" s="311"/>
      <c r="AJ215" s="311"/>
      <c r="AK215" s="311"/>
      <c r="AL215" s="311"/>
      <c r="AM215" s="311"/>
      <c r="AN215" s="311"/>
      <c r="AO215" s="311"/>
      <c r="AP215" s="311"/>
      <c r="AQ215" s="311"/>
      <c r="AR215" s="311"/>
      <c r="AS215" s="311"/>
      <c r="AT215" s="311"/>
      <c r="AU215" s="311"/>
      <c r="AV215" s="311"/>
      <c r="AW215" s="311"/>
      <c r="AX215" s="311"/>
      <c r="AY215" s="311"/>
      <c r="AZ215" s="311"/>
      <c r="BA215" s="311"/>
      <c r="BB215" s="311"/>
      <c r="BC215" s="311"/>
      <c r="BD215" s="311"/>
      <c r="BE215" s="311">
        <v>1</v>
      </c>
      <c r="BF215" s="311"/>
      <c r="BG215" s="311"/>
      <c r="BH215" s="311"/>
      <c r="BI215" s="312"/>
      <c r="BJ215" s="312">
        <v>1</v>
      </c>
      <c r="BK215" s="312"/>
      <c r="BL215" s="311"/>
      <c r="BM215" s="311"/>
      <c r="BN215" s="311"/>
      <c r="BO215" s="311"/>
      <c r="BP215" s="22"/>
      <c r="BQ215" s="22"/>
      <c r="BR215" s="22"/>
      <c r="BS215" s="22"/>
      <c r="BT215" s="22"/>
      <c r="BU215" s="22"/>
      <c r="BV215" s="22"/>
      <c r="BW215" s="22"/>
      <c r="BX215" s="22"/>
      <c r="BY215" s="22"/>
      <c r="BZ215" s="22"/>
      <c r="CA215" s="22"/>
      <c r="CB215" s="22"/>
      <c r="CC215" s="22"/>
      <c r="CD215" s="22"/>
      <c r="CE215" s="22"/>
      <c r="CF215" s="22"/>
      <c r="CG215" s="22"/>
      <c r="CH215" s="22"/>
      <c r="CI215" s="22"/>
      <c r="CJ215" s="311"/>
      <c r="CK215" s="22"/>
      <c r="CL215" s="22"/>
      <c r="CM215" s="22"/>
      <c r="CN215" s="311"/>
      <c r="CO215" s="311"/>
      <c r="CP215" s="22"/>
      <c r="CQ215" s="22"/>
      <c r="CR215" s="15"/>
      <c r="CS215" s="15"/>
      <c r="CT215" s="86">
        <f t="shared" si="3"/>
        <v>3</v>
      </c>
    </row>
    <row r="216" spans="1:98">
      <c r="A216" s="56" t="s">
        <v>575</v>
      </c>
      <c r="B216" s="55" t="s">
        <v>579</v>
      </c>
      <c r="C216" s="15" t="s">
        <v>226</v>
      </c>
      <c r="D216" s="310" t="s">
        <v>388</v>
      </c>
      <c r="E216" s="310"/>
      <c r="F216" s="311"/>
      <c r="G216" s="311"/>
      <c r="H216" s="311">
        <v>3</v>
      </c>
      <c r="I216" s="311">
        <v>3</v>
      </c>
      <c r="J216" s="311"/>
      <c r="K216" s="311"/>
      <c r="L216" s="311">
        <v>3</v>
      </c>
      <c r="M216" s="311"/>
      <c r="N216" s="311"/>
      <c r="O216" s="311"/>
      <c r="P216" s="311"/>
      <c r="Q216" s="311">
        <v>2</v>
      </c>
      <c r="R216" s="311"/>
      <c r="S216" s="311"/>
      <c r="T216" s="311"/>
      <c r="U216" s="311"/>
      <c r="V216" s="311">
        <v>1</v>
      </c>
      <c r="W216" s="311"/>
      <c r="X216" s="311"/>
      <c r="Y216" s="311">
        <v>2</v>
      </c>
      <c r="Z216" s="311">
        <v>3</v>
      </c>
      <c r="AA216" s="311"/>
      <c r="AB216" s="311"/>
      <c r="AC216" s="311">
        <v>3</v>
      </c>
      <c r="AD216" s="311"/>
      <c r="AE216" s="311">
        <v>2</v>
      </c>
      <c r="AF216" s="311">
        <v>5</v>
      </c>
      <c r="AG216" s="311">
        <v>3</v>
      </c>
      <c r="AH216" s="311">
        <v>2</v>
      </c>
      <c r="AI216" s="311">
        <v>2</v>
      </c>
      <c r="AJ216" s="311"/>
      <c r="AK216" s="311"/>
      <c r="AL216" s="311"/>
      <c r="AM216" s="311"/>
      <c r="AN216" s="311">
        <v>2</v>
      </c>
      <c r="AO216" s="311"/>
      <c r="AP216" s="311"/>
      <c r="AQ216" s="311"/>
      <c r="AR216" s="311"/>
      <c r="AS216" s="311"/>
      <c r="AT216" s="311"/>
      <c r="AU216" s="311"/>
      <c r="AV216" s="311"/>
      <c r="AW216" s="311"/>
      <c r="AX216" s="311"/>
      <c r="AY216" s="311"/>
      <c r="AZ216" s="311">
        <v>2</v>
      </c>
      <c r="BA216" s="311"/>
      <c r="BB216" s="311">
        <v>4</v>
      </c>
      <c r="BC216" s="311"/>
      <c r="BD216" s="311"/>
      <c r="BE216" s="311"/>
      <c r="BF216" s="311"/>
      <c r="BG216" s="311"/>
      <c r="BH216" s="311"/>
      <c r="BI216" s="312"/>
      <c r="BJ216" s="312">
        <v>1</v>
      </c>
      <c r="BK216" s="312"/>
      <c r="BL216" s="311"/>
      <c r="BM216" s="311"/>
      <c r="BN216" s="311"/>
      <c r="BO216" s="311"/>
      <c r="BP216" s="22"/>
      <c r="BQ216" s="22"/>
      <c r="BR216" s="22"/>
      <c r="BS216" s="22"/>
      <c r="BT216" s="311">
        <v>3</v>
      </c>
      <c r="BU216" s="311">
        <v>1</v>
      </c>
      <c r="BV216" s="311"/>
      <c r="BW216" s="311">
        <v>2</v>
      </c>
      <c r="BX216" s="311"/>
      <c r="BY216" s="311">
        <v>4</v>
      </c>
      <c r="BZ216" s="22"/>
      <c r="CA216" s="22"/>
      <c r="CB216" s="22"/>
      <c r="CC216" s="22"/>
      <c r="CD216" s="22"/>
      <c r="CE216" s="22"/>
      <c r="CF216" s="22"/>
      <c r="CG216" s="22"/>
      <c r="CH216" s="311">
        <v>3</v>
      </c>
      <c r="CI216" s="311">
        <v>1</v>
      </c>
      <c r="CJ216" s="311"/>
      <c r="CK216" s="22"/>
      <c r="CL216" s="22"/>
      <c r="CM216" s="22"/>
      <c r="CN216" s="311">
        <v>1</v>
      </c>
      <c r="CO216" s="311">
        <v>1</v>
      </c>
      <c r="CP216" s="22"/>
      <c r="CQ216" s="22"/>
      <c r="CR216" s="15"/>
      <c r="CS216" s="15"/>
      <c r="CT216" s="86">
        <f t="shared" si="3"/>
        <v>59</v>
      </c>
    </row>
    <row r="217" spans="1:98">
      <c r="A217" s="56" t="s">
        <v>575</v>
      </c>
      <c r="B217" s="55" t="s">
        <v>579</v>
      </c>
      <c r="C217" s="15" t="s">
        <v>239</v>
      </c>
      <c r="D217" s="310" t="s">
        <v>388</v>
      </c>
      <c r="E217" s="310"/>
      <c r="F217" s="311"/>
      <c r="G217" s="311"/>
      <c r="H217" s="311"/>
      <c r="I217" s="311"/>
      <c r="J217" s="311"/>
      <c r="K217" s="311"/>
      <c r="L217" s="311"/>
      <c r="M217" s="311"/>
      <c r="N217" s="311"/>
      <c r="O217" s="311"/>
      <c r="P217" s="311"/>
      <c r="Q217" s="311"/>
      <c r="R217" s="311"/>
      <c r="S217" s="311"/>
      <c r="T217" s="311"/>
      <c r="U217" s="311"/>
      <c r="V217" s="311"/>
      <c r="W217" s="311">
        <v>1</v>
      </c>
      <c r="X217" s="311"/>
      <c r="Y217" s="311"/>
      <c r="Z217" s="311"/>
      <c r="AA217" s="311">
        <v>2</v>
      </c>
      <c r="AB217" s="311"/>
      <c r="AC217" s="311"/>
      <c r="AD217" s="311"/>
      <c r="AE217" s="311"/>
      <c r="AF217" s="311"/>
      <c r="AG217" s="311"/>
      <c r="AH217" s="311"/>
      <c r="AI217" s="311"/>
      <c r="AJ217" s="311">
        <v>1</v>
      </c>
      <c r="AK217" s="311"/>
      <c r="AL217" s="311"/>
      <c r="AM217" s="311"/>
      <c r="AN217" s="311"/>
      <c r="AO217" s="311"/>
      <c r="AP217" s="311"/>
      <c r="AQ217" s="311"/>
      <c r="AR217" s="311"/>
      <c r="AS217" s="311"/>
      <c r="AT217" s="311"/>
      <c r="AU217" s="311"/>
      <c r="AV217" s="311"/>
      <c r="AW217" s="311"/>
      <c r="AX217" s="311"/>
      <c r="AY217" s="311"/>
      <c r="AZ217" s="311"/>
      <c r="BA217" s="311"/>
      <c r="BB217" s="311"/>
      <c r="BC217" s="311"/>
      <c r="BD217" s="311"/>
      <c r="BE217" s="311">
        <v>1</v>
      </c>
      <c r="BF217" s="311"/>
      <c r="BG217" s="311"/>
      <c r="BH217" s="311">
        <v>2</v>
      </c>
      <c r="BI217" s="312">
        <v>3</v>
      </c>
      <c r="BJ217" s="312">
        <v>4</v>
      </c>
      <c r="BK217" s="312"/>
      <c r="BL217" s="311"/>
      <c r="BM217" s="312" t="s">
        <v>150</v>
      </c>
      <c r="BN217" s="312">
        <v>9</v>
      </c>
      <c r="BO217" s="311"/>
      <c r="BP217" s="22"/>
      <c r="BQ217" s="22"/>
      <c r="BR217" s="312">
        <v>9</v>
      </c>
      <c r="BS217" s="22"/>
      <c r="BT217" s="311"/>
      <c r="BU217" s="311"/>
      <c r="BV217" s="311">
        <v>3</v>
      </c>
      <c r="BW217" s="311">
        <v>3</v>
      </c>
      <c r="BX217" s="311">
        <v>3</v>
      </c>
      <c r="BY217" s="311">
        <v>4</v>
      </c>
      <c r="BZ217" s="22">
        <v>1</v>
      </c>
      <c r="CA217" s="22"/>
      <c r="CB217" s="22"/>
      <c r="CC217" s="22"/>
      <c r="CD217" s="22"/>
      <c r="CE217" s="22"/>
      <c r="CF217" s="22"/>
      <c r="CG217" s="22"/>
      <c r="CH217" s="311"/>
      <c r="CI217" s="311">
        <v>1</v>
      </c>
      <c r="CJ217" s="311">
        <v>3</v>
      </c>
      <c r="CK217" s="22"/>
      <c r="CL217" s="22">
        <v>4</v>
      </c>
      <c r="CM217" s="22"/>
      <c r="CN217" s="311"/>
      <c r="CO217" s="311"/>
      <c r="CP217" s="22"/>
      <c r="CQ217" s="22"/>
      <c r="CR217" s="15"/>
      <c r="CS217" s="15"/>
      <c r="CT217" s="86">
        <f t="shared" si="3"/>
        <v>54</v>
      </c>
    </row>
    <row r="218" spans="1:98">
      <c r="A218" s="56" t="s">
        <v>575</v>
      </c>
      <c r="B218" s="55" t="s">
        <v>579</v>
      </c>
      <c r="C218" s="15" t="s">
        <v>179</v>
      </c>
      <c r="D218" s="310" t="s">
        <v>582</v>
      </c>
      <c r="E218" s="310"/>
      <c r="F218" s="311"/>
      <c r="G218" s="311"/>
      <c r="H218" s="311"/>
      <c r="I218" s="311"/>
      <c r="J218" s="311"/>
      <c r="K218" s="311">
        <f>19+12+3+3+2+7+3+5</f>
        <v>54</v>
      </c>
      <c r="L218" s="311"/>
      <c r="M218" s="311">
        <f>53+9</f>
        <v>62</v>
      </c>
      <c r="N218" s="311"/>
      <c r="O218" s="311"/>
      <c r="P218" s="311">
        <v>6</v>
      </c>
      <c r="Q218" s="311">
        <v>1</v>
      </c>
      <c r="R218" s="311"/>
      <c r="S218" s="311"/>
      <c r="T218" s="311"/>
      <c r="U218" s="311"/>
      <c r="V218" s="311"/>
      <c r="W218" s="311"/>
      <c r="X218" s="311">
        <v>1</v>
      </c>
      <c r="Y218" s="311"/>
      <c r="Z218" s="311"/>
      <c r="AA218" s="311"/>
      <c r="AB218" s="311"/>
      <c r="AC218" s="311"/>
      <c r="AD218" s="311"/>
      <c r="AE218" s="311"/>
      <c r="AF218" s="311"/>
      <c r="AG218" s="311"/>
      <c r="AH218" s="311"/>
      <c r="AI218" s="311"/>
      <c r="AJ218" s="311"/>
      <c r="AK218" s="311"/>
      <c r="AL218" s="311"/>
      <c r="AM218" s="311"/>
      <c r="AN218" s="311"/>
      <c r="AO218" s="311"/>
      <c r="AP218" s="311"/>
      <c r="AQ218" s="311"/>
      <c r="AR218" s="311"/>
      <c r="AS218" s="311"/>
      <c r="AT218" s="311"/>
      <c r="AU218" s="311"/>
      <c r="AV218" s="311"/>
      <c r="AW218" s="311"/>
      <c r="AX218" s="311"/>
      <c r="AY218" s="311"/>
      <c r="AZ218" s="311"/>
      <c r="BA218" s="311"/>
      <c r="BB218" s="311"/>
      <c r="BC218" s="311"/>
      <c r="BD218" s="311">
        <v>3</v>
      </c>
      <c r="BE218" s="311"/>
      <c r="BF218" s="311"/>
      <c r="BG218" s="311"/>
      <c r="BH218" s="311"/>
      <c r="BI218" s="312">
        <v>10</v>
      </c>
      <c r="BJ218" s="312"/>
      <c r="BK218" s="312"/>
      <c r="BL218" s="311"/>
      <c r="BM218" s="311"/>
      <c r="BN218" s="311"/>
      <c r="BO218" s="311"/>
      <c r="BP218" s="22"/>
      <c r="BQ218" s="22"/>
      <c r="BR218" s="311"/>
      <c r="BS218" s="22"/>
      <c r="BT218" s="311"/>
      <c r="BU218" s="311"/>
      <c r="BV218" s="311"/>
      <c r="BW218" s="311"/>
      <c r="BX218" s="311"/>
      <c r="BY218" s="311"/>
      <c r="BZ218" s="22"/>
      <c r="CA218" s="22"/>
      <c r="CB218" s="22"/>
      <c r="CC218" s="22"/>
      <c r="CD218" s="22"/>
      <c r="CE218" s="22"/>
      <c r="CF218" s="22"/>
      <c r="CG218" s="22"/>
      <c r="CH218" s="311"/>
      <c r="CI218" s="311"/>
      <c r="CJ218" s="22"/>
      <c r="CK218" s="22"/>
      <c r="CL218" s="22"/>
      <c r="CM218" s="22"/>
      <c r="CN218" s="311"/>
      <c r="CO218" s="311"/>
      <c r="CP218" s="22"/>
      <c r="CQ218" s="22"/>
      <c r="CR218" s="15"/>
      <c r="CS218" s="15"/>
      <c r="CT218" s="86">
        <f t="shared" si="3"/>
        <v>137</v>
      </c>
    </row>
    <row r="219" spans="1:98">
      <c r="A219" s="56" t="s">
        <v>575</v>
      </c>
      <c r="B219" s="55" t="s">
        <v>583</v>
      </c>
      <c r="C219" s="15" t="s">
        <v>239</v>
      </c>
      <c r="D219" s="310" t="s">
        <v>388</v>
      </c>
      <c r="E219" s="310"/>
      <c r="F219" s="311"/>
      <c r="G219" s="311"/>
      <c r="H219" s="311">
        <v>2</v>
      </c>
      <c r="I219" s="311"/>
      <c r="J219" s="311"/>
      <c r="K219" s="311">
        <f>9+3</f>
        <v>12</v>
      </c>
      <c r="L219" s="311">
        <v>2</v>
      </c>
      <c r="M219" s="311">
        <v>3</v>
      </c>
      <c r="N219" s="311"/>
      <c r="O219" s="311"/>
      <c r="P219" s="311"/>
      <c r="Q219" s="311"/>
      <c r="R219" s="311">
        <v>7</v>
      </c>
      <c r="S219" s="311">
        <v>1</v>
      </c>
      <c r="T219" s="311"/>
      <c r="U219" s="311"/>
      <c r="V219" s="311"/>
      <c r="W219" s="311"/>
      <c r="X219" s="311"/>
      <c r="Y219" s="311"/>
      <c r="Z219" s="311"/>
      <c r="AA219" s="311"/>
      <c r="AB219" s="311"/>
      <c r="AC219" s="311"/>
      <c r="AD219" s="311"/>
      <c r="AE219" s="311"/>
      <c r="AF219" s="311"/>
      <c r="AG219" s="311"/>
      <c r="AH219" s="311"/>
      <c r="AI219" s="311"/>
      <c r="AJ219" s="311"/>
      <c r="AK219" s="311"/>
      <c r="AL219" s="311"/>
      <c r="AM219" s="311"/>
      <c r="AN219" s="311">
        <v>2</v>
      </c>
      <c r="AO219" s="311"/>
      <c r="AP219" s="311"/>
      <c r="AQ219" s="311"/>
      <c r="AR219" s="311"/>
      <c r="AS219" s="311"/>
      <c r="AT219" s="311"/>
      <c r="AU219" s="311"/>
      <c r="AV219" s="311"/>
      <c r="AW219" s="311"/>
      <c r="AX219" s="311"/>
      <c r="AY219" s="311"/>
      <c r="AZ219" s="311"/>
      <c r="BA219" s="311"/>
      <c r="BB219" s="311"/>
      <c r="BC219" s="311"/>
      <c r="BD219" s="311">
        <v>1</v>
      </c>
      <c r="BE219" s="311"/>
      <c r="BF219" s="311"/>
      <c r="BG219" s="311"/>
      <c r="BH219" s="311"/>
      <c r="BI219" s="312">
        <v>1</v>
      </c>
      <c r="BJ219" s="312"/>
      <c r="BK219" s="312"/>
      <c r="BL219" s="311"/>
      <c r="BM219" s="311"/>
      <c r="BN219" s="311">
        <v>1</v>
      </c>
      <c r="BO219" s="311"/>
      <c r="BP219" s="22"/>
      <c r="BQ219" s="22"/>
      <c r="BR219" s="311">
        <v>1</v>
      </c>
      <c r="BS219" s="22"/>
      <c r="BT219" s="311"/>
      <c r="BU219" s="311"/>
      <c r="BV219" s="311"/>
      <c r="BW219" s="311"/>
      <c r="BX219" s="311"/>
      <c r="BY219" s="311">
        <v>1</v>
      </c>
      <c r="BZ219" s="22"/>
      <c r="CA219" s="22">
        <v>1</v>
      </c>
      <c r="CB219" s="22"/>
      <c r="CC219" s="22"/>
      <c r="CD219" s="22"/>
      <c r="CE219" s="22"/>
      <c r="CF219" s="22"/>
      <c r="CG219" s="22"/>
      <c r="CH219" s="311"/>
      <c r="CI219" s="311">
        <v>1</v>
      </c>
      <c r="CJ219" s="22"/>
      <c r="CK219" s="22"/>
      <c r="CL219" s="22">
        <v>3</v>
      </c>
      <c r="CM219" s="22"/>
      <c r="CN219" s="311" t="s">
        <v>150</v>
      </c>
      <c r="CO219" s="311" t="s">
        <v>150</v>
      </c>
      <c r="CP219" s="22"/>
      <c r="CQ219" s="22"/>
      <c r="CR219" s="15"/>
      <c r="CS219" s="15"/>
      <c r="CT219" s="86">
        <f t="shared" si="3"/>
        <v>39</v>
      </c>
    </row>
    <row r="220" spans="1:98">
      <c r="A220" s="56" t="s">
        <v>575</v>
      </c>
      <c r="B220" s="55" t="s">
        <v>212</v>
      </c>
      <c r="C220" s="15" t="s">
        <v>213</v>
      </c>
      <c r="D220" s="310" t="s">
        <v>214</v>
      </c>
      <c r="E220" s="310"/>
      <c r="F220" s="311"/>
      <c r="G220" s="311"/>
      <c r="H220" s="311"/>
      <c r="I220" s="311"/>
      <c r="J220" s="311"/>
      <c r="K220" s="311"/>
      <c r="L220" s="311"/>
      <c r="M220" s="311"/>
      <c r="N220" s="311"/>
      <c r="O220" s="311"/>
      <c r="P220" s="311"/>
      <c r="Q220" s="311"/>
      <c r="R220" s="311"/>
      <c r="S220" s="311"/>
      <c r="T220" s="311"/>
      <c r="U220" s="311"/>
      <c r="V220" s="311"/>
      <c r="W220" s="311"/>
      <c r="X220" s="311"/>
      <c r="Y220" s="311"/>
      <c r="Z220" s="311"/>
      <c r="AA220" s="311"/>
      <c r="AB220" s="311"/>
      <c r="AC220" s="311"/>
      <c r="AD220" s="311"/>
      <c r="AE220" s="311"/>
      <c r="AF220" s="311"/>
      <c r="AG220" s="311"/>
      <c r="AH220" s="311"/>
      <c r="AI220" s="311"/>
      <c r="AJ220" s="311"/>
      <c r="AK220" s="311"/>
      <c r="AL220" s="311">
        <v>1</v>
      </c>
      <c r="AM220" s="311"/>
      <c r="AN220" s="311"/>
      <c r="AO220" s="311"/>
      <c r="AP220" s="311">
        <v>2</v>
      </c>
      <c r="AQ220" s="311"/>
      <c r="AR220" s="311"/>
      <c r="AS220" s="311"/>
      <c r="AT220" s="311"/>
      <c r="AU220" s="311"/>
      <c r="AV220" s="311"/>
      <c r="AW220" s="311"/>
      <c r="AX220" s="311"/>
      <c r="AY220" s="311"/>
      <c r="AZ220" s="311"/>
      <c r="BA220" s="311"/>
      <c r="BB220" s="311"/>
      <c r="BC220" s="311"/>
      <c r="BD220" s="311"/>
      <c r="BE220" s="311"/>
      <c r="BF220" s="311"/>
      <c r="BG220" s="311"/>
      <c r="BH220" s="311"/>
      <c r="BI220" s="22"/>
      <c r="BJ220" s="22"/>
      <c r="BK220" s="22"/>
      <c r="BL220" s="22"/>
      <c r="BM220" s="22"/>
      <c r="BN220" s="22">
        <v>1</v>
      </c>
      <c r="BO220" s="22"/>
      <c r="BP220" s="22"/>
      <c r="BQ220" s="22"/>
      <c r="BR220" s="22">
        <v>1</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15"/>
      <c r="CS220" s="15"/>
      <c r="CT220" s="86">
        <f t="shared" si="3"/>
        <v>5</v>
      </c>
    </row>
    <row r="221" spans="1:98">
      <c r="A221" s="56" t="s">
        <v>575</v>
      </c>
      <c r="B221" s="55" t="s">
        <v>584</v>
      </c>
      <c r="C221" s="15" t="s">
        <v>770</v>
      </c>
      <c r="D221" s="310"/>
      <c r="E221" s="310"/>
      <c r="F221" s="311"/>
      <c r="G221" s="311"/>
      <c r="H221" s="311"/>
      <c r="I221" s="311"/>
      <c r="J221" s="15"/>
      <c r="K221" s="311"/>
      <c r="L221" s="311"/>
      <c r="M221" s="311"/>
      <c r="N221" s="311"/>
      <c r="O221" s="311"/>
      <c r="P221" s="311"/>
      <c r="Q221" s="311"/>
      <c r="R221" s="311"/>
      <c r="S221" s="311"/>
      <c r="T221" s="311"/>
      <c r="U221" s="311"/>
      <c r="V221" s="311"/>
      <c r="W221" s="311"/>
      <c r="X221" s="311"/>
      <c r="Y221" s="311"/>
      <c r="Z221" s="311"/>
      <c r="AA221" s="311"/>
      <c r="AB221" s="311"/>
      <c r="AC221" s="311"/>
      <c r="AD221" s="311"/>
      <c r="AE221" s="311"/>
      <c r="AF221" s="311"/>
      <c r="AG221" s="311"/>
      <c r="AH221" s="311"/>
      <c r="AI221" s="311"/>
      <c r="AJ221" s="311"/>
      <c r="AK221" s="311"/>
      <c r="AL221" s="311"/>
      <c r="AM221" s="311"/>
      <c r="AN221" s="311"/>
      <c r="AO221" s="311"/>
      <c r="AP221" s="311"/>
      <c r="AQ221" s="311"/>
      <c r="AR221" s="311"/>
      <c r="AS221" s="311"/>
      <c r="AT221" s="311"/>
      <c r="AU221" s="311"/>
      <c r="AV221" s="311"/>
      <c r="AW221" s="311"/>
      <c r="AX221" s="311"/>
      <c r="AY221" s="311"/>
      <c r="AZ221" s="311"/>
      <c r="BA221" s="311"/>
      <c r="BB221" s="311"/>
      <c r="BC221" s="311"/>
      <c r="BD221" s="311">
        <v>1</v>
      </c>
      <c r="BE221" s="311">
        <v>1</v>
      </c>
      <c r="BF221" s="311"/>
      <c r="BG221" s="311"/>
      <c r="BH221" s="311">
        <v>2</v>
      </c>
      <c r="BI221" s="312">
        <v>7</v>
      </c>
      <c r="BJ221" s="312">
        <v>2</v>
      </c>
      <c r="BK221" s="312">
        <v>1</v>
      </c>
      <c r="BL221" s="311"/>
      <c r="BM221" s="311"/>
      <c r="BN221" s="312">
        <v>1</v>
      </c>
      <c r="BO221" s="311"/>
      <c r="BP221" s="22"/>
      <c r="BQ221" s="22"/>
      <c r="BR221" s="312">
        <v>1</v>
      </c>
      <c r="BS221" s="22"/>
      <c r="BT221" s="311">
        <v>1</v>
      </c>
      <c r="BU221" s="311">
        <v>1</v>
      </c>
      <c r="BV221" s="311">
        <v>2</v>
      </c>
      <c r="BW221" s="311">
        <v>1</v>
      </c>
      <c r="BX221" s="311">
        <v>1</v>
      </c>
      <c r="BY221" s="311"/>
      <c r="BZ221" s="22"/>
      <c r="CA221" s="22"/>
      <c r="CB221" s="22"/>
      <c r="CC221" s="22"/>
      <c r="CD221" s="22"/>
      <c r="CE221" s="22"/>
      <c r="CF221" s="22"/>
      <c r="CG221" s="22"/>
      <c r="CH221" s="22"/>
      <c r="CI221" s="22"/>
      <c r="CJ221" s="22"/>
      <c r="CK221" s="22"/>
      <c r="CL221" s="22"/>
      <c r="CM221" s="22"/>
      <c r="CN221" s="311"/>
      <c r="CO221" s="311"/>
      <c r="CP221" s="22"/>
      <c r="CQ221" s="22"/>
      <c r="CR221" s="15"/>
      <c r="CS221" s="15"/>
      <c r="CT221" s="86">
        <f t="shared" si="3"/>
        <v>22</v>
      </c>
    </row>
    <row r="222" spans="1:98">
      <c r="A222" s="56" t="s">
        <v>585</v>
      </c>
      <c r="B222" s="55" t="s">
        <v>586</v>
      </c>
      <c r="C222" s="15"/>
      <c r="D222" s="310"/>
      <c r="E222" s="310"/>
      <c r="F222" s="311"/>
      <c r="G222" s="311"/>
      <c r="H222" s="311">
        <v>3</v>
      </c>
      <c r="I222" s="311">
        <v>2</v>
      </c>
      <c r="J222" s="311"/>
      <c r="K222" s="311">
        <v>3</v>
      </c>
      <c r="L222" s="311">
        <v>2</v>
      </c>
      <c r="M222" s="311">
        <v>5</v>
      </c>
      <c r="N222" s="311"/>
      <c r="O222" s="311"/>
      <c r="P222" s="311"/>
      <c r="Q222" s="311">
        <v>1</v>
      </c>
      <c r="R222" s="311">
        <v>1</v>
      </c>
      <c r="S222" s="311"/>
      <c r="T222" s="311"/>
      <c r="U222" s="311"/>
      <c r="V222" s="311"/>
      <c r="W222" s="311"/>
      <c r="X222" s="311"/>
      <c r="Y222" s="311">
        <v>3</v>
      </c>
      <c r="Z222" s="311"/>
      <c r="AA222" s="311"/>
      <c r="AB222" s="311">
        <v>2</v>
      </c>
      <c r="AC222" s="311"/>
      <c r="AD222" s="311"/>
      <c r="AE222" s="311"/>
      <c r="AF222" s="311">
        <v>1</v>
      </c>
      <c r="AG222" s="311">
        <v>1</v>
      </c>
      <c r="AH222" s="311">
        <v>2</v>
      </c>
      <c r="AI222" s="311">
        <v>1</v>
      </c>
      <c r="AJ222" s="311">
        <v>2</v>
      </c>
      <c r="AK222" s="311"/>
      <c r="AL222" s="311"/>
      <c r="AM222" s="311"/>
      <c r="AN222" s="311"/>
      <c r="AO222" s="311"/>
      <c r="AP222" s="311"/>
      <c r="AQ222" s="311"/>
      <c r="AR222" s="311"/>
      <c r="AS222" s="311"/>
      <c r="AT222" s="311"/>
      <c r="AU222" s="311"/>
      <c r="AV222" s="311"/>
      <c r="AW222" s="311"/>
      <c r="AX222" s="311"/>
      <c r="AY222" s="311"/>
      <c r="AZ222" s="311"/>
      <c r="BA222" s="311"/>
      <c r="BB222" s="311">
        <v>1</v>
      </c>
      <c r="BC222" s="311">
        <v>1</v>
      </c>
      <c r="BD222" s="311"/>
      <c r="BE222" s="311"/>
      <c r="BF222" s="311"/>
      <c r="BG222" s="311"/>
      <c r="BH222" s="311"/>
      <c r="BI222" s="312"/>
      <c r="BJ222" s="312"/>
      <c r="BK222" s="312"/>
      <c r="BL222" s="311"/>
      <c r="BM222" s="311"/>
      <c r="BN222" s="312"/>
      <c r="BO222" s="311"/>
      <c r="BP222" s="22"/>
      <c r="BQ222" s="22"/>
      <c r="BR222" s="312"/>
      <c r="BS222" s="22"/>
      <c r="BT222" s="311"/>
      <c r="BU222" s="311"/>
      <c r="BV222" s="311"/>
      <c r="BW222" s="311"/>
      <c r="BX222" s="311">
        <v>1</v>
      </c>
      <c r="BY222" s="311"/>
      <c r="BZ222" s="22"/>
      <c r="CA222" s="22"/>
      <c r="CB222" s="22"/>
      <c r="CC222" s="22"/>
      <c r="CD222" s="22"/>
      <c r="CE222" s="22"/>
      <c r="CF222" s="22"/>
      <c r="CG222" s="22"/>
      <c r="CH222" s="311">
        <v>1</v>
      </c>
      <c r="CI222" s="22"/>
      <c r="CJ222" s="22"/>
      <c r="CK222" s="22">
        <v>8</v>
      </c>
      <c r="CL222" s="22"/>
      <c r="CM222" s="22"/>
      <c r="CN222" s="311"/>
      <c r="CO222" s="311"/>
      <c r="CP222" s="22"/>
      <c r="CQ222" s="22"/>
      <c r="CR222" s="15"/>
      <c r="CS222" s="15"/>
      <c r="CT222" s="86">
        <f t="shared" si="3"/>
        <v>41</v>
      </c>
    </row>
    <row r="223" spans="1:98">
      <c r="A223" s="56" t="s">
        <v>585</v>
      </c>
      <c r="B223" s="55" t="s">
        <v>587</v>
      </c>
      <c r="C223" s="15" t="s">
        <v>889</v>
      </c>
      <c r="D223" s="310"/>
      <c r="E223" s="310"/>
      <c r="F223" s="311"/>
      <c r="G223" s="311"/>
      <c r="H223" s="311"/>
      <c r="I223" s="311"/>
      <c r="J223" s="311"/>
      <c r="K223" s="311"/>
      <c r="L223" s="311"/>
      <c r="M223" s="311"/>
      <c r="N223" s="311"/>
      <c r="O223" s="311"/>
      <c r="P223" s="311"/>
      <c r="Q223" s="311"/>
      <c r="R223" s="311"/>
      <c r="S223" s="311"/>
      <c r="T223" s="311"/>
      <c r="U223" s="311"/>
      <c r="V223" s="311"/>
      <c r="W223" s="311"/>
      <c r="X223" s="311"/>
      <c r="Y223" s="311"/>
      <c r="Z223" s="311">
        <v>2</v>
      </c>
      <c r="AA223" s="311"/>
      <c r="AB223" s="311"/>
      <c r="AC223" s="311"/>
      <c r="AD223" s="311"/>
      <c r="AE223" s="311"/>
      <c r="AF223" s="311"/>
      <c r="AG223" s="311"/>
      <c r="AH223" s="311"/>
      <c r="AI223" s="311"/>
      <c r="AJ223" s="311"/>
      <c r="AK223" s="311"/>
      <c r="AL223" s="311"/>
      <c r="AM223" s="311"/>
      <c r="AN223" s="311"/>
      <c r="AO223" s="311"/>
      <c r="AP223" s="311"/>
      <c r="AQ223" s="311"/>
      <c r="AR223" s="311"/>
      <c r="AS223" s="311"/>
      <c r="AT223" s="311"/>
      <c r="AU223" s="311"/>
      <c r="AV223" s="311"/>
      <c r="AW223" s="311"/>
      <c r="AX223" s="311"/>
      <c r="AY223" s="311"/>
      <c r="AZ223" s="311"/>
      <c r="BA223" s="311"/>
      <c r="BB223" s="311"/>
      <c r="BC223" s="311"/>
      <c r="BD223" s="311"/>
      <c r="BE223" s="311"/>
      <c r="BF223" s="311"/>
      <c r="BG223" s="311"/>
      <c r="BH223" s="311"/>
      <c r="BI223" s="312"/>
      <c r="BJ223" s="312"/>
      <c r="BK223" s="312"/>
      <c r="BL223" s="311"/>
      <c r="BM223" s="311"/>
      <c r="BN223" s="312"/>
      <c r="BO223" s="311"/>
      <c r="BP223" s="22"/>
      <c r="BQ223" s="22"/>
      <c r="BR223" s="312"/>
      <c r="BS223" s="22"/>
      <c r="BT223" s="311"/>
      <c r="BU223" s="311"/>
      <c r="BV223" s="311"/>
      <c r="BW223" s="311"/>
      <c r="BX223" s="311">
        <v>1</v>
      </c>
      <c r="BY223" s="311"/>
      <c r="BZ223" s="22"/>
      <c r="CA223" s="22"/>
      <c r="CB223" s="22"/>
      <c r="CC223" s="22"/>
      <c r="CD223" s="22"/>
      <c r="CE223" s="22"/>
      <c r="CF223" s="22"/>
      <c r="CG223" s="22"/>
      <c r="CH223" s="311"/>
      <c r="CI223" s="22"/>
      <c r="CJ223" s="22"/>
      <c r="CK223" s="22"/>
      <c r="CL223" s="22"/>
      <c r="CM223" s="22"/>
      <c r="CN223" s="311">
        <v>1</v>
      </c>
      <c r="CO223" s="311">
        <v>1</v>
      </c>
      <c r="CP223" s="22"/>
      <c r="CQ223" s="22"/>
      <c r="CR223" s="15"/>
      <c r="CS223" s="15"/>
      <c r="CT223" s="86">
        <f t="shared" si="3"/>
        <v>5</v>
      </c>
    </row>
    <row r="224" spans="1:98">
      <c r="A224" s="56" t="s">
        <v>585</v>
      </c>
      <c r="B224" s="55" t="s">
        <v>588</v>
      </c>
      <c r="C224" s="15" t="s">
        <v>890</v>
      </c>
      <c r="D224" s="310"/>
      <c r="E224" s="310"/>
      <c r="F224" s="311"/>
      <c r="G224" s="311"/>
      <c r="H224" s="311"/>
      <c r="I224" s="311"/>
      <c r="J224" s="311"/>
      <c r="K224" s="311"/>
      <c r="L224" s="311"/>
      <c r="M224" s="311"/>
      <c r="N224" s="311"/>
      <c r="O224" s="311"/>
      <c r="P224" s="311"/>
      <c r="Q224" s="311"/>
      <c r="R224" s="311"/>
      <c r="S224" s="311"/>
      <c r="T224" s="311"/>
      <c r="U224" s="311"/>
      <c r="V224" s="311"/>
      <c r="W224" s="311"/>
      <c r="X224" s="311"/>
      <c r="Y224" s="311"/>
      <c r="Z224" s="311"/>
      <c r="AA224" s="311"/>
      <c r="AB224" s="311"/>
      <c r="AC224" s="311"/>
      <c r="AD224" s="311"/>
      <c r="AE224" s="311"/>
      <c r="AF224" s="311"/>
      <c r="AG224" s="311"/>
      <c r="AH224" s="311"/>
      <c r="AI224" s="311"/>
      <c r="AJ224" s="311"/>
      <c r="AK224" s="311"/>
      <c r="AL224" s="311"/>
      <c r="AM224" s="311"/>
      <c r="AN224" s="311"/>
      <c r="AO224" s="311"/>
      <c r="AP224" s="311"/>
      <c r="AQ224" s="311"/>
      <c r="AR224" s="311"/>
      <c r="AS224" s="311"/>
      <c r="AT224" s="311"/>
      <c r="AU224" s="311"/>
      <c r="AV224" s="311"/>
      <c r="AW224" s="311"/>
      <c r="AX224" s="311"/>
      <c r="AY224" s="311"/>
      <c r="AZ224" s="311"/>
      <c r="BA224" s="311"/>
      <c r="BB224" s="311"/>
      <c r="BC224" s="311"/>
      <c r="BD224" s="311"/>
      <c r="BE224" s="311"/>
      <c r="BF224" s="311"/>
      <c r="BG224" s="311"/>
      <c r="BH224" s="311"/>
      <c r="BI224" s="312"/>
      <c r="BJ224" s="312">
        <v>1</v>
      </c>
      <c r="BK224" s="312"/>
      <c r="BL224" s="311"/>
      <c r="BM224" s="311"/>
      <c r="BN224" s="311"/>
      <c r="BO224" s="311"/>
      <c r="BP224" s="22"/>
      <c r="BQ224" s="22"/>
      <c r="BR224" s="311"/>
      <c r="BS224" s="22"/>
      <c r="BT224" s="311"/>
      <c r="BU224" s="311"/>
      <c r="BV224" s="311"/>
      <c r="BW224" s="311"/>
      <c r="BX224" s="311"/>
      <c r="BY224" s="311"/>
      <c r="BZ224" s="22"/>
      <c r="CA224" s="22"/>
      <c r="CB224" s="22"/>
      <c r="CC224" s="22"/>
      <c r="CD224" s="22"/>
      <c r="CE224" s="22"/>
      <c r="CF224" s="22"/>
      <c r="CG224" s="22"/>
      <c r="CH224" s="311"/>
      <c r="CI224" s="22"/>
      <c r="CJ224" s="22"/>
      <c r="CK224" s="22"/>
      <c r="CL224" s="22"/>
      <c r="CM224" s="22"/>
      <c r="CN224" s="311"/>
      <c r="CO224" s="311"/>
      <c r="CP224" s="22"/>
      <c r="CQ224" s="22"/>
      <c r="CR224" s="15"/>
      <c r="CS224" s="15"/>
      <c r="CT224" s="86">
        <f t="shared" si="3"/>
        <v>1</v>
      </c>
    </row>
    <row r="225" spans="1:98">
      <c r="A225" s="56" t="s">
        <v>585</v>
      </c>
      <c r="B225" s="55" t="s">
        <v>589</v>
      </c>
      <c r="C225" s="15" t="s">
        <v>590</v>
      </c>
      <c r="D225" s="310"/>
      <c r="E225" s="310"/>
      <c r="F225" s="311"/>
      <c r="G225" s="311"/>
      <c r="H225" s="311"/>
      <c r="I225" s="311"/>
      <c r="J225" s="311"/>
      <c r="K225" s="311"/>
      <c r="L225" s="311"/>
      <c r="M225" s="311">
        <v>3</v>
      </c>
      <c r="N225" s="311"/>
      <c r="O225" s="311"/>
      <c r="P225" s="311"/>
      <c r="Q225" s="311"/>
      <c r="R225" s="311"/>
      <c r="S225" s="311"/>
      <c r="T225" s="311"/>
      <c r="U225" s="311"/>
      <c r="V225" s="311"/>
      <c r="W225" s="311"/>
      <c r="X225" s="311"/>
      <c r="Y225" s="311"/>
      <c r="Z225" s="311"/>
      <c r="AA225" s="311"/>
      <c r="AB225" s="311"/>
      <c r="AC225" s="311"/>
      <c r="AD225" s="311"/>
      <c r="AE225" s="311"/>
      <c r="AF225" s="311"/>
      <c r="AG225" s="311"/>
      <c r="AH225" s="311"/>
      <c r="AI225" s="311"/>
      <c r="AJ225" s="311"/>
      <c r="AK225" s="311"/>
      <c r="AL225" s="311"/>
      <c r="AM225" s="311"/>
      <c r="AN225" s="311">
        <v>1</v>
      </c>
      <c r="AO225" s="311"/>
      <c r="AP225" s="311"/>
      <c r="AQ225" s="311"/>
      <c r="AR225" s="311"/>
      <c r="AS225" s="311"/>
      <c r="AT225" s="311"/>
      <c r="AU225" s="311"/>
      <c r="AV225" s="311"/>
      <c r="AW225" s="311"/>
      <c r="AX225" s="311"/>
      <c r="AY225" s="311"/>
      <c r="AZ225" s="311"/>
      <c r="BA225" s="311"/>
      <c r="BB225" s="311"/>
      <c r="BC225" s="311"/>
      <c r="BD225" s="311">
        <v>1</v>
      </c>
      <c r="BE225" s="311">
        <v>1</v>
      </c>
      <c r="BF225" s="311"/>
      <c r="BG225" s="311"/>
      <c r="BH225" s="311">
        <v>1</v>
      </c>
      <c r="BI225" s="312"/>
      <c r="BJ225" s="312"/>
      <c r="BK225" s="312"/>
      <c r="BL225" s="311"/>
      <c r="BM225" s="311"/>
      <c r="BN225" s="311"/>
      <c r="BO225" s="311"/>
      <c r="BP225" s="22"/>
      <c r="BQ225" s="22"/>
      <c r="BR225" s="311"/>
      <c r="BS225" s="22"/>
      <c r="BT225" s="311"/>
      <c r="BU225" s="311"/>
      <c r="BV225" s="311"/>
      <c r="BW225" s="311"/>
      <c r="BX225" s="311"/>
      <c r="BY225" s="311"/>
      <c r="BZ225" s="22"/>
      <c r="CA225" s="22"/>
      <c r="CB225" s="22"/>
      <c r="CC225" s="22"/>
      <c r="CD225" s="22"/>
      <c r="CE225" s="22"/>
      <c r="CF225" s="22"/>
      <c r="CG225" s="22"/>
      <c r="CH225" s="311"/>
      <c r="CI225" s="22"/>
      <c r="CJ225" s="22"/>
      <c r="CK225" s="22"/>
      <c r="CL225" s="22"/>
      <c r="CM225" s="22"/>
      <c r="CN225" s="311"/>
      <c r="CO225" s="311"/>
      <c r="CP225" s="22"/>
      <c r="CQ225" s="22"/>
      <c r="CR225" s="15"/>
      <c r="CS225" s="15"/>
      <c r="CT225" s="86">
        <f t="shared" si="3"/>
        <v>7</v>
      </c>
    </row>
    <row r="226" spans="1:98">
      <c r="A226" s="56" t="s">
        <v>585</v>
      </c>
      <c r="B226" s="55" t="s">
        <v>1245</v>
      </c>
      <c r="C226" s="15" t="s">
        <v>229</v>
      </c>
      <c r="D226" s="310"/>
      <c r="E226" s="310"/>
      <c r="F226" s="311"/>
      <c r="G226" s="311"/>
      <c r="H226" s="311">
        <v>2</v>
      </c>
      <c r="I226" s="311"/>
      <c r="J226" s="311"/>
      <c r="K226" s="311"/>
      <c r="L226" s="311"/>
      <c r="M226" s="311"/>
      <c r="N226" s="311"/>
      <c r="O226" s="311"/>
      <c r="P226" s="311"/>
      <c r="Q226" s="311"/>
      <c r="R226" s="311"/>
      <c r="S226" s="311"/>
      <c r="T226" s="311"/>
      <c r="U226" s="311"/>
      <c r="V226" s="311"/>
      <c r="W226" s="311"/>
      <c r="X226" s="311"/>
      <c r="Y226" s="311"/>
      <c r="Z226" s="311"/>
      <c r="AA226" s="311"/>
      <c r="AB226" s="311"/>
      <c r="AC226" s="311"/>
      <c r="AD226" s="311"/>
      <c r="AE226" s="311"/>
      <c r="AF226" s="311"/>
      <c r="AG226" s="311"/>
      <c r="AH226" s="311"/>
      <c r="AI226" s="311"/>
      <c r="AJ226" s="311"/>
      <c r="AK226" s="311"/>
      <c r="AL226" s="311"/>
      <c r="AM226" s="311"/>
      <c r="AN226" s="311"/>
      <c r="AO226" s="311"/>
      <c r="AP226" s="311"/>
      <c r="AQ226" s="311"/>
      <c r="AR226" s="311"/>
      <c r="AS226" s="311"/>
      <c r="AT226" s="311"/>
      <c r="AU226" s="311"/>
      <c r="AV226" s="311"/>
      <c r="AW226" s="311"/>
      <c r="AX226" s="311"/>
      <c r="AY226" s="311"/>
      <c r="AZ226" s="311"/>
      <c r="BA226" s="311"/>
      <c r="BB226" s="311"/>
      <c r="BC226" s="311">
        <v>1</v>
      </c>
      <c r="BD226" s="311"/>
      <c r="BE226" s="311"/>
      <c r="BF226" s="311"/>
      <c r="BG226" s="311"/>
      <c r="BH226" s="311"/>
      <c r="BI226" s="312">
        <v>1</v>
      </c>
      <c r="BJ226" s="312"/>
      <c r="BK226" s="312"/>
      <c r="BL226" s="311"/>
      <c r="BM226" s="311"/>
      <c r="BN226" s="311"/>
      <c r="BO226" s="311"/>
      <c r="BP226" s="22"/>
      <c r="BQ226" s="22"/>
      <c r="BR226" s="311"/>
      <c r="BS226" s="22"/>
      <c r="BT226" s="311"/>
      <c r="BU226" s="311">
        <v>1</v>
      </c>
      <c r="BV226" s="311"/>
      <c r="BW226" s="311" t="s">
        <v>150</v>
      </c>
      <c r="BX226" s="311"/>
      <c r="BY226" s="311"/>
      <c r="BZ226" s="22"/>
      <c r="CA226" s="22"/>
      <c r="CB226" s="22"/>
      <c r="CC226" s="22"/>
      <c r="CD226" s="22"/>
      <c r="CE226" s="22"/>
      <c r="CF226" s="22"/>
      <c r="CG226" s="22"/>
      <c r="CH226" s="311"/>
      <c r="CI226" s="22"/>
      <c r="CJ226" s="22"/>
      <c r="CK226" s="22"/>
      <c r="CL226" s="22"/>
      <c r="CM226" s="22"/>
      <c r="CN226" s="311"/>
      <c r="CO226" s="311"/>
      <c r="CP226" s="22"/>
      <c r="CQ226" s="22"/>
      <c r="CR226" s="15"/>
      <c r="CS226" s="15"/>
      <c r="CT226" s="86">
        <f t="shared" si="3"/>
        <v>5</v>
      </c>
    </row>
    <row r="227" spans="1:98">
      <c r="A227" s="56" t="s">
        <v>585</v>
      </c>
      <c r="B227" s="55" t="s">
        <v>1245</v>
      </c>
      <c r="C227" s="15" t="s">
        <v>591</v>
      </c>
      <c r="D227" s="310"/>
      <c r="E227" s="310"/>
      <c r="F227" s="311"/>
      <c r="G227" s="311"/>
      <c r="H227" s="311"/>
      <c r="I227" s="311"/>
      <c r="J227" s="311"/>
      <c r="K227" s="311"/>
      <c r="L227" s="311"/>
      <c r="M227" s="311">
        <v>1</v>
      </c>
      <c r="N227" s="311"/>
      <c r="O227" s="311"/>
      <c r="P227" s="311"/>
      <c r="Q227" s="311"/>
      <c r="R227" s="311"/>
      <c r="S227" s="311"/>
      <c r="T227" s="311"/>
      <c r="U227" s="311"/>
      <c r="V227" s="311"/>
      <c r="W227" s="311"/>
      <c r="X227" s="311"/>
      <c r="Y227" s="311"/>
      <c r="Z227" s="311"/>
      <c r="AA227" s="311"/>
      <c r="AB227" s="311"/>
      <c r="AC227" s="311">
        <v>1</v>
      </c>
      <c r="AD227" s="311"/>
      <c r="AE227" s="311"/>
      <c r="AF227" s="311"/>
      <c r="AG227" s="311"/>
      <c r="AH227" s="311"/>
      <c r="AI227" s="311"/>
      <c r="AJ227" s="311"/>
      <c r="AK227" s="311"/>
      <c r="AL227" s="311"/>
      <c r="AM227" s="311"/>
      <c r="AN227" s="311"/>
      <c r="AO227" s="311"/>
      <c r="AP227" s="311"/>
      <c r="AQ227" s="311"/>
      <c r="AR227" s="311"/>
      <c r="AS227" s="311"/>
      <c r="AT227" s="311"/>
      <c r="AU227" s="311"/>
      <c r="AV227" s="311"/>
      <c r="AW227" s="311"/>
      <c r="AX227" s="311"/>
      <c r="AY227" s="311"/>
      <c r="AZ227" s="311"/>
      <c r="BA227" s="311"/>
      <c r="BB227" s="311"/>
      <c r="BC227" s="311"/>
      <c r="BD227" s="311"/>
      <c r="BE227" s="311"/>
      <c r="BF227" s="311"/>
      <c r="BG227" s="311"/>
      <c r="BH227" s="311"/>
      <c r="BI227" s="312"/>
      <c r="BJ227" s="312">
        <v>1</v>
      </c>
      <c r="BK227" s="312"/>
      <c r="BL227" s="311"/>
      <c r="BM227" s="311"/>
      <c r="BN227" s="311">
        <v>1</v>
      </c>
      <c r="BO227" s="311"/>
      <c r="BP227" s="22"/>
      <c r="BQ227" s="22"/>
      <c r="BR227" s="311">
        <v>1</v>
      </c>
      <c r="BS227" s="22"/>
      <c r="BT227" s="311">
        <v>1</v>
      </c>
      <c r="BU227" s="311"/>
      <c r="BV227" s="311">
        <v>1</v>
      </c>
      <c r="BW227" s="311">
        <v>1</v>
      </c>
      <c r="BX227" s="311">
        <v>1</v>
      </c>
      <c r="BY227" s="311">
        <v>1</v>
      </c>
      <c r="BZ227" s="22"/>
      <c r="CA227" s="22"/>
      <c r="CB227" s="22"/>
      <c r="CC227" s="22"/>
      <c r="CD227" s="22"/>
      <c r="CE227" s="22"/>
      <c r="CF227" s="22"/>
      <c r="CG227" s="22"/>
      <c r="CH227" s="311">
        <v>1</v>
      </c>
      <c r="CI227" s="22"/>
      <c r="CJ227" s="22"/>
      <c r="CK227" s="22"/>
      <c r="CL227" s="22"/>
      <c r="CM227" s="22"/>
      <c r="CN227" s="311"/>
      <c r="CO227" s="311"/>
      <c r="CP227" s="22"/>
      <c r="CQ227" s="22"/>
      <c r="CR227" s="15"/>
      <c r="CS227" s="15"/>
      <c r="CT227" s="86">
        <f t="shared" si="3"/>
        <v>11</v>
      </c>
    </row>
    <row r="228" spans="1:98">
      <c r="A228" s="56" t="s">
        <v>585</v>
      </c>
      <c r="B228" s="55" t="s">
        <v>1246</v>
      </c>
      <c r="C228" s="15" t="s">
        <v>232</v>
      </c>
      <c r="D228" s="310"/>
      <c r="E228" s="310"/>
      <c r="F228" s="311"/>
      <c r="G228" s="311"/>
      <c r="H228" s="311"/>
      <c r="I228" s="311"/>
      <c r="J228" s="311"/>
      <c r="K228" s="311">
        <v>10</v>
      </c>
      <c r="L228" s="311"/>
      <c r="M228" s="311"/>
      <c r="N228" s="311"/>
      <c r="O228" s="311"/>
      <c r="P228" s="311"/>
      <c r="Q228" s="311"/>
      <c r="R228" s="311"/>
      <c r="S228" s="311"/>
      <c r="T228" s="311"/>
      <c r="U228" s="311"/>
      <c r="V228" s="311"/>
      <c r="W228" s="311"/>
      <c r="X228" s="311"/>
      <c r="Y228" s="311"/>
      <c r="Z228" s="311"/>
      <c r="AA228" s="311"/>
      <c r="AB228" s="311"/>
      <c r="AC228" s="311"/>
      <c r="AD228" s="311">
        <v>1</v>
      </c>
      <c r="AE228" s="311"/>
      <c r="AF228" s="311"/>
      <c r="AG228" s="311"/>
      <c r="AH228" s="311"/>
      <c r="AI228" s="311"/>
      <c r="AJ228" s="311"/>
      <c r="AK228" s="311"/>
      <c r="AL228" s="311"/>
      <c r="AM228" s="311"/>
      <c r="AN228" s="311"/>
      <c r="AO228" s="311"/>
      <c r="AP228" s="311"/>
      <c r="AQ228" s="311"/>
      <c r="AR228" s="311"/>
      <c r="AS228" s="311"/>
      <c r="AT228" s="311"/>
      <c r="AU228" s="311"/>
      <c r="AV228" s="311"/>
      <c r="AW228" s="311"/>
      <c r="AX228" s="311"/>
      <c r="AY228" s="311"/>
      <c r="AZ228" s="311"/>
      <c r="BA228" s="311"/>
      <c r="BB228" s="311"/>
      <c r="BC228" s="311"/>
      <c r="BD228" s="311">
        <v>2</v>
      </c>
      <c r="BE228" s="311">
        <v>2</v>
      </c>
      <c r="BF228" s="311"/>
      <c r="BG228" s="311"/>
      <c r="BH228" s="311"/>
      <c r="BI228" s="312">
        <v>2</v>
      </c>
      <c r="BJ228" s="312"/>
      <c r="BK228" s="312"/>
      <c r="BL228" s="311"/>
      <c r="BM228" s="311"/>
      <c r="BN228" s="311"/>
      <c r="BO228" s="311"/>
      <c r="BP228" s="22"/>
      <c r="BQ228" s="22"/>
      <c r="BR228" s="22"/>
      <c r="BS228" s="22"/>
      <c r="BT228" s="311">
        <v>4</v>
      </c>
      <c r="BU228" s="311"/>
      <c r="BV228" s="311">
        <v>4</v>
      </c>
      <c r="BW228" s="311">
        <v>3</v>
      </c>
      <c r="BX228" s="311">
        <v>5</v>
      </c>
      <c r="BY228" s="311">
        <v>6</v>
      </c>
      <c r="BZ228" s="22"/>
      <c r="CA228" s="22"/>
      <c r="CB228" s="22"/>
      <c r="CC228" s="22"/>
      <c r="CD228" s="22"/>
      <c r="CE228" s="22"/>
      <c r="CF228" s="22"/>
      <c r="CG228" s="22"/>
      <c r="CH228" s="22"/>
      <c r="CI228" s="22"/>
      <c r="CJ228" s="22"/>
      <c r="CK228" s="22"/>
      <c r="CL228" s="22"/>
      <c r="CM228" s="22"/>
      <c r="CN228" s="22"/>
      <c r="CO228" s="22"/>
      <c r="CP228" s="22"/>
      <c r="CQ228" s="22"/>
      <c r="CR228" s="15"/>
      <c r="CS228" s="15"/>
      <c r="CT228" s="86">
        <f t="shared" si="3"/>
        <v>39</v>
      </c>
    </row>
    <row r="229" spans="1:98">
      <c r="A229" s="56" t="s">
        <v>585</v>
      </c>
      <c r="B229" s="55" t="s">
        <v>1247</v>
      </c>
      <c r="C229" s="15" t="s">
        <v>592</v>
      </c>
      <c r="D229" s="310"/>
      <c r="E229" s="310"/>
      <c r="F229" s="311"/>
      <c r="G229" s="311"/>
      <c r="H229" s="311"/>
      <c r="I229" s="311"/>
      <c r="J229" s="311"/>
      <c r="K229" s="311"/>
      <c r="L229" s="311">
        <v>1</v>
      </c>
      <c r="M229" s="311"/>
      <c r="N229" s="311"/>
      <c r="O229" s="311"/>
      <c r="P229" s="311"/>
      <c r="Q229" s="311"/>
      <c r="R229" s="311"/>
      <c r="S229" s="311"/>
      <c r="T229" s="311"/>
      <c r="U229" s="311"/>
      <c r="V229" s="311"/>
      <c r="W229" s="311"/>
      <c r="X229" s="311"/>
      <c r="Y229" s="311"/>
      <c r="Z229" s="311">
        <v>1</v>
      </c>
      <c r="AA229" s="311"/>
      <c r="AB229" s="311">
        <v>1</v>
      </c>
      <c r="AC229" s="311"/>
      <c r="AD229" s="311"/>
      <c r="AE229" s="311"/>
      <c r="AF229" s="311"/>
      <c r="AG229" s="311">
        <v>1</v>
      </c>
      <c r="AH229" s="311">
        <v>1</v>
      </c>
      <c r="AI229" s="311">
        <v>1</v>
      </c>
      <c r="AJ229" s="311">
        <v>1</v>
      </c>
      <c r="AK229" s="311"/>
      <c r="AL229" s="311"/>
      <c r="AM229" s="311"/>
      <c r="AN229" s="311"/>
      <c r="AO229" s="311"/>
      <c r="AP229" s="311"/>
      <c r="AQ229" s="311"/>
      <c r="AR229" s="311"/>
      <c r="AS229" s="311"/>
      <c r="AT229" s="311"/>
      <c r="AU229" s="311"/>
      <c r="AV229" s="311"/>
      <c r="AW229" s="311"/>
      <c r="AX229" s="311"/>
      <c r="AY229" s="311"/>
      <c r="AZ229" s="311"/>
      <c r="BA229" s="311"/>
      <c r="BB229" s="311"/>
      <c r="BC229" s="311"/>
      <c r="BD229" s="311">
        <v>1</v>
      </c>
      <c r="BE229" s="311">
        <v>1</v>
      </c>
      <c r="BF229" s="311"/>
      <c r="BG229" s="311"/>
      <c r="BH229" s="311"/>
      <c r="BI229" s="312">
        <v>1</v>
      </c>
      <c r="BJ229" s="312">
        <v>1</v>
      </c>
      <c r="BK229" s="312">
        <v>1</v>
      </c>
      <c r="BL229" s="311"/>
      <c r="BM229" s="311"/>
      <c r="BN229" s="311"/>
      <c r="BO229" s="311"/>
      <c r="BP229" s="22"/>
      <c r="BQ229" s="22"/>
      <c r="BR229" s="22"/>
      <c r="BS229" s="22"/>
      <c r="BT229" s="311">
        <v>1</v>
      </c>
      <c r="BU229" s="311"/>
      <c r="BV229" s="311">
        <v>1</v>
      </c>
      <c r="BW229" s="311">
        <v>1</v>
      </c>
      <c r="BX229" s="311">
        <v>1</v>
      </c>
      <c r="BY229" s="311">
        <v>1</v>
      </c>
      <c r="BZ229" s="22"/>
      <c r="CA229" s="22"/>
      <c r="CB229" s="22"/>
      <c r="CC229" s="22"/>
      <c r="CD229" s="22"/>
      <c r="CE229" s="22"/>
      <c r="CF229" s="22"/>
      <c r="CG229" s="22"/>
      <c r="CH229" s="22"/>
      <c r="CI229" s="22"/>
      <c r="CJ229" s="22"/>
      <c r="CK229" s="22"/>
      <c r="CL229" s="22"/>
      <c r="CM229" s="22"/>
      <c r="CN229" s="22"/>
      <c r="CO229" s="22"/>
      <c r="CP229" s="22"/>
      <c r="CQ229" s="22"/>
      <c r="CR229" s="15"/>
      <c r="CS229" s="15"/>
      <c r="CT229" s="86">
        <f t="shared" si="3"/>
        <v>17</v>
      </c>
    </row>
    <row r="230" spans="1:98">
      <c r="A230" s="56" t="s">
        <v>585</v>
      </c>
      <c r="B230" s="55" t="s">
        <v>593</v>
      </c>
      <c r="C230" s="15" t="s">
        <v>771</v>
      </c>
      <c r="D230" s="310" t="s">
        <v>594</v>
      </c>
      <c r="E230" s="310"/>
      <c r="F230" s="311"/>
      <c r="G230" s="311"/>
      <c r="H230" s="311"/>
      <c r="I230" s="311"/>
      <c r="J230" s="15"/>
      <c r="K230" s="311"/>
      <c r="L230" s="311"/>
      <c r="M230" s="311"/>
      <c r="N230" s="311"/>
      <c r="O230" s="311"/>
      <c r="P230" s="311"/>
      <c r="Q230" s="311"/>
      <c r="R230" s="311">
        <v>1</v>
      </c>
      <c r="S230" s="311"/>
      <c r="T230" s="311"/>
      <c r="U230" s="311"/>
      <c r="V230" s="311"/>
      <c r="W230" s="311"/>
      <c r="X230" s="311"/>
      <c r="Y230" s="311"/>
      <c r="Z230" s="311"/>
      <c r="AA230" s="311"/>
      <c r="AB230" s="311"/>
      <c r="AC230" s="311"/>
      <c r="AD230" s="311"/>
      <c r="AE230" s="311"/>
      <c r="AF230" s="311"/>
      <c r="AG230" s="311"/>
      <c r="AH230" s="311"/>
      <c r="AI230" s="311"/>
      <c r="AJ230" s="311"/>
      <c r="AK230" s="311">
        <v>1</v>
      </c>
      <c r="AL230" s="311"/>
      <c r="AM230" s="311"/>
      <c r="AN230" s="311"/>
      <c r="AO230" s="311"/>
      <c r="AP230" s="311"/>
      <c r="AQ230" s="311"/>
      <c r="AR230" s="311"/>
      <c r="AS230" s="311"/>
      <c r="AT230" s="311"/>
      <c r="AU230" s="311"/>
      <c r="AV230" s="311"/>
      <c r="AW230" s="311"/>
      <c r="AX230" s="311"/>
      <c r="AY230" s="311"/>
      <c r="AZ230" s="311"/>
      <c r="BA230" s="311"/>
      <c r="BB230" s="311"/>
      <c r="BC230" s="311"/>
      <c r="BD230" s="311"/>
      <c r="BE230" s="311"/>
      <c r="BF230" s="311"/>
      <c r="BG230" s="311"/>
      <c r="BH230" s="311"/>
      <c r="BI230" s="311"/>
      <c r="BJ230" s="311"/>
      <c r="BK230" s="311"/>
      <c r="BL230" s="311"/>
      <c r="BM230" s="311"/>
      <c r="BN230" s="311"/>
      <c r="BO230" s="311"/>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15"/>
      <c r="CS230" s="15"/>
      <c r="CT230" s="86">
        <f t="shared" si="3"/>
        <v>2</v>
      </c>
    </row>
    <row r="231" spans="1:98">
      <c r="A231" s="56" t="s">
        <v>731</v>
      </c>
      <c r="B231" s="55" t="s">
        <v>595</v>
      </c>
      <c r="C231" s="15" t="s">
        <v>596</v>
      </c>
      <c r="D231" s="310"/>
      <c r="E231" s="310"/>
      <c r="F231" s="311"/>
      <c r="G231" s="311"/>
      <c r="H231" s="311"/>
      <c r="I231" s="311">
        <v>2</v>
      </c>
      <c r="J231" s="311"/>
      <c r="K231" s="311"/>
      <c r="L231" s="311">
        <v>2</v>
      </c>
      <c r="M231" s="311"/>
      <c r="N231" s="311"/>
      <c r="O231" s="311"/>
      <c r="P231" s="311"/>
      <c r="Q231" s="311">
        <v>1</v>
      </c>
      <c r="R231" s="311"/>
      <c r="S231" s="311"/>
      <c r="T231" s="311"/>
      <c r="U231" s="311"/>
      <c r="V231" s="311"/>
      <c r="W231" s="311"/>
      <c r="X231" s="311"/>
      <c r="Y231" s="311">
        <v>2</v>
      </c>
      <c r="Z231" s="311"/>
      <c r="AA231" s="311">
        <v>3</v>
      </c>
      <c r="AB231" s="311"/>
      <c r="AC231" s="311">
        <v>3</v>
      </c>
      <c r="AD231" s="311">
        <v>1</v>
      </c>
      <c r="AE231" s="311">
        <v>2</v>
      </c>
      <c r="AF231" s="311">
        <v>2</v>
      </c>
      <c r="AG231" s="311"/>
      <c r="AH231" s="311">
        <v>2</v>
      </c>
      <c r="AI231" s="311">
        <v>2</v>
      </c>
      <c r="AJ231" s="311">
        <v>2</v>
      </c>
      <c r="AK231" s="311"/>
      <c r="AL231" s="311"/>
      <c r="AM231" s="311"/>
      <c r="AN231" s="311">
        <v>1</v>
      </c>
      <c r="AO231" s="311"/>
      <c r="AP231" s="311"/>
      <c r="AQ231" s="311"/>
      <c r="AR231" s="311"/>
      <c r="AS231" s="311"/>
      <c r="AT231" s="311"/>
      <c r="AU231" s="311"/>
      <c r="AV231" s="311"/>
      <c r="AW231" s="311"/>
      <c r="AX231" s="311"/>
      <c r="AY231" s="311"/>
      <c r="AZ231" s="311"/>
      <c r="BA231" s="311"/>
      <c r="BB231" s="311"/>
      <c r="BC231" s="311"/>
      <c r="BD231" s="311"/>
      <c r="BE231" s="311"/>
      <c r="BF231" s="311"/>
      <c r="BG231" s="311"/>
      <c r="BH231" s="311"/>
      <c r="BI231" s="311"/>
      <c r="BJ231" s="311"/>
      <c r="BK231" s="311"/>
      <c r="BL231" s="311"/>
      <c r="BM231" s="311"/>
      <c r="BN231" s="311"/>
      <c r="BO231" s="311"/>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15"/>
      <c r="CS231" s="15"/>
      <c r="CT231" s="86">
        <f t="shared" si="3"/>
        <v>25</v>
      </c>
    </row>
    <row r="232" spans="1:98">
      <c r="A232" s="56" t="s">
        <v>731</v>
      </c>
      <c r="B232" s="55" t="s">
        <v>597</v>
      </c>
      <c r="C232" s="15" t="s">
        <v>598</v>
      </c>
      <c r="D232" s="310"/>
      <c r="E232" s="310"/>
      <c r="F232" s="311"/>
      <c r="G232" s="311"/>
      <c r="H232" s="311">
        <v>2</v>
      </c>
      <c r="I232" s="311">
        <v>1</v>
      </c>
      <c r="J232" s="311"/>
      <c r="K232" s="311"/>
      <c r="L232" s="311">
        <v>1</v>
      </c>
      <c r="M232" s="311"/>
      <c r="N232" s="311"/>
      <c r="O232" s="311"/>
      <c r="P232" s="311"/>
      <c r="Q232" s="311">
        <v>1</v>
      </c>
      <c r="R232" s="311"/>
      <c r="S232" s="311"/>
      <c r="T232" s="311"/>
      <c r="U232" s="311"/>
      <c r="V232" s="311"/>
      <c r="W232" s="311"/>
      <c r="X232" s="311"/>
      <c r="Y232" s="311">
        <v>2</v>
      </c>
      <c r="Z232" s="311"/>
      <c r="AA232" s="311">
        <v>1</v>
      </c>
      <c r="AB232" s="311"/>
      <c r="AC232" s="311">
        <v>2</v>
      </c>
      <c r="AD232" s="311">
        <v>3</v>
      </c>
      <c r="AE232" s="311">
        <v>1</v>
      </c>
      <c r="AF232" s="311">
        <v>2</v>
      </c>
      <c r="AG232" s="311"/>
      <c r="AH232" s="311">
        <v>1</v>
      </c>
      <c r="AI232" s="311">
        <v>1</v>
      </c>
      <c r="AJ232" s="311">
        <v>1</v>
      </c>
      <c r="AK232" s="311"/>
      <c r="AL232" s="311"/>
      <c r="AM232" s="311"/>
      <c r="AN232" s="311">
        <v>1</v>
      </c>
      <c r="AO232" s="311"/>
      <c r="AP232" s="311"/>
      <c r="AQ232" s="311"/>
      <c r="AR232" s="311"/>
      <c r="AS232" s="311"/>
      <c r="AT232" s="311"/>
      <c r="AU232" s="311"/>
      <c r="AV232" s="311"/>
      <c r="AW232" s="311"/>
      <c r="AX232" s="311"/>
      <c r="AY232" s="311"/>
      <c r="AZ232" s="311">
        <v>1</v>
      </c>
      <c r="BA232" s="311"/>
      <c r="BB232" s="311">
        <v>1</v>
      </c>
      <c r="BC232" s="311"/>
      <c r="BD232" s="311"/>
      <c r="BE232" s="311"/>
      <c r="BF232" s="311"/>
      <c r="BG232" s="311"/>
      <c r="BH232" s="311"/>
      <c r="BI232" s="311"/>
      <c r="BJ232" s="311"/>
      <c r="BK232" s="311"/>
      <c r="BL232" s="311"/>
      <c r="BM232" s="311"/>
      <c r="BN232" s="311"/>
      <c r="BO232" s="311"/>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15"/>
      <c r="CS232" s="15"/>
      <c r="CT232" s="86">
        <f t="shared" si="3"/>
        <v>22</v>
      </c>
    </row>
    <row r="233" spans="1:98">
      <c r="A233" s="56" t="s">
        <v>604</v>
      </c>
      <c r="B233" s="55" t="s">
        <v>605</v>
      </c>
      <c r="C233" s="15" t="s">
        <v>606</v>
      </c>
      <c r="D233" s="310"/>
      <c r="E233" s="310"/>
      <c r="F233" s="311"/>
      <c r="G233" s="311"/>
      <c r="H233" s="311"/>
      <c r="I233" s="311"/>
      <c r="J233" s="311"/>
      <c r="K233" s="311"/>
      <c r="L233" s="311"/>
      <c r="M233" s="311"/>
      <c r="N233" s="311"/>
      <c r="O233" s="311"/>
      <c r="P233" s="311"/>
      <c r="Q233" s="311"/>
      <c r="R233" s="311"/>
      <c r="S233" s="311"/>
      <c r="T233" s="311"/>
      <c r="U233" s="311"/>
      <c r="V233" s="311"/>
      <c r="W233" s="311"/>
      <c r="X233" s="311"/>
      <c r="Y233" s="311"/>
      <c r="Z233" s="311"/>
      <c r="AA233" s="311"/>
      <c r="AB233" s="311"/>
      <c r="AC233" s="311"/>
      <c r="AD233" s="311"/>
      <c r="AE233" s="311"/>
      <c r="AF233" s="311"/>
      <c r="AG233" s="311"/>
      <c r="AH233" s="311"/>
      <c r="AI233" s="311"/>
      <c r="AJ233" s="311"/>
      <c r="AK233" s="311"/>
      <c r="AL233" s="311"/>
      <c r="AM233" s="311"/>
      <c r="AN233" s="311">
        <v>3</v>
      </c>
      <c r="AO233" s="311"/>
      <c r="AP233" s="311"/>
      <c r="AQ233" s="311"/>
      <c r="AR233" s="311"/>
      <c r="AS233" s="311"/>
      <c r="AT233" s="311"/>
      <c r="AU233" s="311"/>
      <c r="AV233" s="311"/>
      <c r="AW233" s="311"/>
      <c r="AX233" s="311"/>
      <c r="AY233" s="311"/>
      <c r="AZ233" s="311"/>
      <c r="BA233" s="311"/>
      <c r="BB233" s="311"/>
      <c r="BC233" s="311"/>
      <c r="BD233" s="311"/>
      <c r="BE233" s="311"/>
      <c r="BF233" s="311"/>
      <c r="BG233" s="311"/>
      <c r="BH233" s="311"/>
      <c r="BI233" s="312"/>
      <c r="BJ233" s="312"/>
      <c r="BK233" s="312"/>
      <c r="BL233" s="311"/>
      <c r="BM233" s="311"/>
      <c r="BN233" s="311"/>
      <c r="BO233" s="311"/>
      <c r="BP233" s="22"/>
      <c r="BQ233" s="22"/>
      <c r="BR233" s="22"/>
      <c r="BS233" s="22"/>
      <c r="BT233" s="311"/>
      <c r="BU233" s="311"/>
      <c r="BV233" s="311"/>
      <c r="BW233" s="311"/>
      <c r="BX233" s="311"/>
      <c r="BY233" s="311"/>
      <c r="BZ233" s="22"/>
      <c r="CA233" s="22"/>
      <c r="CB233" s="22"/>
      <c r="CC233" s="22"/>
      <c r="CD233" s="22"/>
      <c r="CE233" s="22"/>
      <c r="CF233" s="22"/>
      <c r="CG233" s="22"/>
      <c r="CH233" s="22"/>
      <c r="CI233" s="22"/>
      <c r="CJ233" s="22"/>
      <c r="CK233" s="22"/>
      <c r="CL233" s="22"/>
      <c r="CM233" s="22"/>
      <c r="CN233" s="311">
        <v>3</v>
      </c>
      <c r="CO233" s="311">
        <v>3</v>
      </c>
      <c r="CP233" s="22"/>
      <c r="CQ233" s="22"/>
      <c r="CR233" s="15"/>
      <c r="CS233" s="15"/>
      <c r="CT233" s="86">
        <f t="shared" si="3"/>
        <v>9</v>
      </c>
    </row>
    <row r="234" spans="1:98">
      <c r="A234" s="56" t="s">
        <v>604</v>
      </c>
      <c r="B234" s="55" t="s">
        <v>607</v>
      </c>
      <c r="C234" s="15" t="s">
        <v>559</v>
      </c>
      <c r="D234" s="310"/>
      <c r="E234" s="310"/>
      <c r="F234" s="311"/>
      <c r="G234" s="311"/>
      <c r="H234" s="311">
        <v>2</v>
      </c>
      <c r="I234" s="311"/>
      <c r="J234" s="311"/>
      <c r="K234" s="311"/>
      <c r="L234" s="311"/>
      <c r="M234" s="311"/>
      <c r="N234" s="311"/>
      <c r="O234" s="311"/>
      <c r="P234" s="311"/>
      <c r="Q234" s="311"/>
      <c r="R234" s="311"/>
      <c r="S234" s="311"/>
      <c r="T234" s="311"/>
      <c r="U234" s="311"/>
      <c r="V234" s="311"/>
      <c r="W234" s="311"/>
      <c r="X234" s="311"/>
      <c r="Y234" s="311"/>
      <c r="Z234" s="311"/>
      <c r="AA234" s="311">
        <v>1</v>
      </c>
      <c r="AB234" s="311"/>
      <c r="AC234" s="311"/>
      <c r="AD234" s="311"/>
      <c r="AE234" s="311"/>
      <c r="AF234" s="311"/>
      <c r="AG234" s="311"/>
      <c r="AH234" s="311"/>
      <c r="AI234" s="311"/>
      <c r="AJ234" s="311"/>
      <c r="AK234" s="311"/>
      <c r="AL234" s="311"/>
      <c r="AM234" s="311"/>
      <c r="AN234" s="311"/>
      <c r="AO234" s="311"/>
      <c r="AP234" s="311"/>
      <c r="AQ234" s="311"/>
      <c r="AR234" s="311"/>
      <c r="AS234" s="311"/>
      <c r="AT234" s="311">
        <v>1</v>
      </c>
      <c r="AU234" s="311"/>
      <c r="AV234" s="311"/>
      <c r="AW234" s="311"/>
      <c r="AX234" s="311"/>
      <c r="AY234" s="311"/>
      <c r="AZ234" s="311"/>
      <c r="BA234" s="311"/>
      <c r="BB234" s="311"/>
      <c r="BC234" s="311"/>
      <c r="BD234" s="311">
        <v>2</v>
      </c>
      <c r="BE234" s="311"/>
      <c r="BF234" s="311"/>
      <c r="BG234" s="311"/>
      <c r="BH234" s="311"/>
      <c r="BI234" s="312"/>
      <c r="BJ234" s="312">
        <v>3</v>
      </c>
      <c r="BK234" s="312"/>
      <c r="BL234" s="311"/>
      <c r="BM234" s="311"/>
      <c r="BN234" s="311">
        <v>2</v>
      </c>
      <c r="BO234" s="311"/>
      <c r="BP234" s="22"/>
      <c r="BQ234" s="22"/>
      <c r="BR234" s="22">
        <v>2</v>
      </c>
      <c r="BS234" s="22"/>
      <c r="BT234" s="311"/>
      <c r="BU234" s="311"/>
      <c r="BV234" s="311">
        <v>2</v>
      </c>
      <c r="BW234" s="311">
        <v>1</v>
      </c>
      <c r="BX234" s="311"/>
      <c r="BY234" s="311">
        <v>2</v>
      </c>
      <c r="BZ234" s="22"/>
      <c r="CA234" s="22"/>
      <c r="CB234" s="22"/>
      <c r="CC234" s="22"/>
      <c r="CD234" s="22"/>
      <c r="CE234" s="22"/>
      <c r="CF234" s="22"/>
      <c r="CG234" s="22"/>
      <c r="CH234" s="22"/>
      <c r="CI234" s="22"/>
      <c r="CJ234" s="22"/>
      <c r="CK234" s="22"/>
      <c r="CL234" s="22"/>
      <c r="CM234" s="22"/>
      <c r="CN234" s="311">
        <v>1</v>
      </c>
      <c r="CO234" s="311">
        <v>1</v>
      </c>
      <c r="CP234" s="22"/>
      <c r="CQ234" s="22"/>
      <c r="CR234" s="15"/>
      <c r="CS234" s="15"/>
      <c r="CT234" s="86">
        <f t="shared" si="3"/>
        <v>20</v>
      </c>
    </row>
    <row r="235" spans="1:98">
      <c r="A235" s="56" t="s">
        <v>604</v>
      </c>
      <c r="B235" s="55" t="s">
        <v>607</v>
      </c>
      <c r="C235" s="15" t="s">
        <v>226</v>
      </c>
      <c r="D235" s="310"/>
      <c r="E235" s="310"/>
      <c r="F235" s="311"/>
      <c r="G235" s="311"/>
      <c r="H235" s="311"/>
      <c r="I235" s="311"/>
      <c r="J235" s="311"/>
      <c r="K235" s="311"/>
      <c r="L235" s="311"/>
      <c r="M235" s="311">
        <v>1</v>
      </c>
      <c r="N235" s="311"/>
      <c r="O235" s="311"/>
      <c r="P235" s="311"/>
      <c r="Q235" s="311"/>
      <c r="R235" s="311">
        <v>1</v>
      </c>
      <c r="S235" s="311"/>
      <c r="T235" s="311"/>
      <c r="U235" s="311"/>
      <c r="V235" s="311"/>
      <c r="W235" s="311"/>
      <c r="X235" s="311"/>
      <c r="Y235" s="311"/>
      <c r="Z235" s="311">
        <v>1</v>
      </c>
      <c r="AA235" s="311"/>
      <c r="AB235" s="311"/>
      <c r="AC235" s="311"/>
      <c r="AD235" s="311"/>
      <c r="AE235" s="311"/>
      <c r="AF235" s="311"/>
      <c r="AG235" s="311"/>
      <c r="AH235" s="311">
        <v>1</v>
      </c>
      <c r="AI235" s="311"/>
      <c r="AJ235" s="311"/>
      <c r="AK235" s="311"/>
      <c r="AL235" s="311"/>
      <c r="AM235" s="311"/>
      <c r="AN235" s="311"/>
      <c r="AO235" s="311"/>
      <c r="AP235" s="311"/>
      <c r="AQ235" s="311"/>
      <c r="AR235" s="311"/>
      <c r="AS235" s="311"/>
      <c r="AT235" s="311"/>
      <c r="AU235" s="311"/>
      <c r="AV235" s="311"/>
      <c r="AW235" s="311"/>
      <c r="AX235" s="311"/>
      <c r="AY235" s="311"/>
      <c r="AZ235" s="311"/>
      <c r="BA235" s="311"/>
      <c r="BB235" s="311"/>
      <c r="BC235" s="311"/>
      <c r="BD235" s="311">
        <v>1</v>
      </c>
      <c r="BE235" s="311"/>
      <c r="BF235" s="311"/>
      <c r="BG235" s="311"/>
      <c r="BH235" s="311"/>
      <c r="BI235" s="312"/>
      <c r="BJ235" s="312"/>
      <c r="BK235" s="312"/>
      <c r="BL235" s="311"/>
      <c r="BM235" s="311"/>
      <c r="BN235" s="311"/>
      <c r="BO235" s="311"/>
      <c r="BP235" s="22"/>
      <c r="BQ235" s="22"/>
      <c r="BR235" s="22"/>
      <c r="BS235" s="22"/>
      <c r="BT235" s="311"/>
      <c r="BU235" s="311"/>
      <c r="BV235" s="311">
        <v>1</v>
      </c>
      <c r="BW235" s="311">
        <v>1</v>
      </c>
      <c r="BX235" s="311"/>
      <c r="BY235" s="311"/>
      <c r="BZ235" s="22"/>
      <c r="CA235" s="22"/>
      <c r="CB235" s="22"/>
      <c r="CC235" s="22"/>
      <c r="CD235" s="22"/>
      <c r="CE235" s="22"/>
      <c r="CF235" s="22"/>
      <c r="CG235" s="22"/>
      <c r="CH235" s="22"/>
      <c r="CI235" s="22"/>
      <c r="CJ235" s="22"/>
      <c r="CK235" s="22"/>
      <c r="CL235" s="22"/>
      <c r="CM235" s="22"/>
      <c r="CN235" s="22"/>
      <c r="CO235" s="22"/>
      <c r="CP235" s="22"/>
      <c r="CQ235" s="22"/>
      <c r="CR235" s="15"/>
      <c r="CS235" s="15"/>
      <c r="CT235" s="86">
        <f t="shared" si="3"/>
        <v>7</v>
      </c>
    </row>
    <row r="236" spans="1:98">
      <c r="A236" s="56" t="s">
        <v>604</v>
      </c>
      <c r="B236" s="55" t="s">
        <v>607</v>
      </c>
      <c r="C236" s="15" t="s">
        <v>239</v>
      </c>
      <c r="D236" s="310"/>
      <c r="E236" s="310"/>
      <c r="F236" s="311"/>
      <c r="G236" s="311"/>
      <c r="H236" s="311"/>
      <c r="I236" s="311"/>
      <c r="J236" s="311"/>
      <c r="K236" s="311"/>
      <c r="L236" s="311"/>
      <c r="M236" s="311">
        <v>4</v>
      </c>
      <c r="N236" s="311"/>
      <c r="O236" s="311"/>
      <c r="P236" s="311"/>
      <c r="Q236" s="311"/>
      <c r="R236" s="311"/>
      <c r="S236" s="311"/>
      <c r="T236" s="311"/>
      <c r="U236" s="311"/>
      <c r="V236" s="311"/>
      <c r="W236" s="311"/>
      <c r="X236" s="311"/>
      <c r="Y236" s="311"/>
      <c r="Z236" s="311">
        <v>2</v>
      </c>
      <c r="AA236" s="311"/>
      <c r="AB236" s="311"/>
      <c r="AC236" s="311"/>
      <c r="AD236" s="311"/>
      <c r="AE236" s="311"/>
      <c r="AF236" s="311"/>
      <c r="AG236" s="311"/>
      <c r="AH236" s="311"/>
      <c r="AI236" s="311">
        <v>3</v>
      </c>
      <c r="AJ236" s="311"/>
      <c r="AK236" s="311"/>
      <c r="AL236" s="311"/>
      <c r="AM236" s="311"/>
      <c r="AN236" s="311"/>
      <c r="AO236" s="311"/>
      <c r="AP236" s="311"/>
      <c r="AQ236" s="311"/>
      <c r="AR236" s="311"/>
      <c r="AS236" s="311"/>
      <c r="AT236" s="311"/>
      <c r="AU236" s="311"/>
      <c r="AV236" s="311"/>
      <c r="AW236" s="311"/>
      <c r="AX236" s="311"/>
      <c r="AY236" s="311"/>
      <c r="AZ236" s="311"/>
      <c r="BA236" s="311"/>
      <c r="BB236" s="311">
        <v>5</v>
      </c>
      <c r="BC236" s="311"/>
      <c r="BD236" s="311"/>
      <c r="BE236" s="311"/>
      <c r="BF236" s="311"/>
      <c r="BG236" s="311"/>
      <c r="BH236" s="311"/>
      <c r="BI236" s="312"/>
      <c r="BJ236" s="312"/>
      <c r="BK236" s="312"/>
      <c r="BL236" s="311"/>
      <c r="BM236" s="311"/>
      <c r="BN236" s="311"/>
      <c r="BO236" s="311"/>
      <c r="BP236" s="22"/>
      <c r="BQ236" s="22"/>
      <c r="BR236" s="22"/>
      <c r="BS236" s="22"/>
      <c r="BT236" s="311"/>
      <c r="BU236" s="311"/>
      <c r="BV236" s="311"/>
      <c r="BW236" s="311"/>
      <c r="BX236" s="311"/>
      <c r="BY236" s="311"/>
      <c r="BZ236" s="22"/>
      <c r="CA236" s="22"/>
      <c r="CB236" s="22"/>
      <c r="CC236" s="22"/>
      <c r="CD236" s="22"/>
      <c r="CE236" s="22"/>
      <c r="CF236" s="22"/>
      <c r="CG236" s="22"/>
      <c r="CH236" s="22"/>
      <c r="CI236" s="22"/>
      <c r="CJ236" s="22"/>
      <c r="CK236" s="22"/>
      <c r="CL236" s="22"/>
      <c r="CM236" s="22"/>
      <c r="CN236" s="22"/>
      <c r="CO236" s="22"/>
      <c r="CP236" s="22"/>
      <c r="CQ236" s="22"/>
      <c r="CR236" s="15"/>
      <c r="CS236" s="15"/>
      <c r="CT236" s="86">
        <f t="shared" si="3"/>
        <v>14</v>
      </c>
    </row>
    <row r="237" spans="1:98">
      <c r="A237" s="56" t="s">
        <v>604</v>
      </c>
      <c r="B237" s="55" t="s">
        <v>607</v>
      </c>
      <c r="C237" s="15" t="s">
        <v>179</v>
      </c>
      <c r="D237" s="310"/>
      <c r="E237" s="310"/>
      <c r="F237" s="311"/>
      <c r="G237" s="311"/>
      <c r="H237" s="311"/>
      <c r="I237" s="311"/>
      <c r="J237" s="311"/>
      <c r="K237" s="311">
        <v>1</v>
      </c>
      <c r="L237" s="311">
        <v>1</v>
      </c>
      <c r="M237" s="311">
        <v>32</v>
      </c>
      <c r="N237" s="311"/>
      <c r="O237" s="311"/>
      <c r="P237" s="311"/>
      <c r="Q237" s="311"/>
      <c r="R237" s="311"/>
      <c r="S237" s="311"/>
      <c r="T237" s="311"/>
      <c r="U237" s="311"/>
      <c r="V237" s="311"/>
      <c r="W237" s="311"/>
      <c r="X237" s="311"/>
      <c r="Y237" s="311">
        <v>1</v>
      </c>
      <c r="Z237" s="311"/>
      <c r="AA237" s="311"/>
      <c r="AB237" s="311"/>
      <c r="AC237" s="311"/>
      <c r="AD237" s="311"/>
      <c r="AE237" s="311"/>
      <c r="AF237" s="311">
        <v>3</v>
      </c>
      <c r="AG237" s="311">
        <v>3</v>
      </c>
      <c r="AH237" s="311"/>
      <c r="AI237" s="311">
        <v>1</v>
      </c>
      <c r="AJ237" s="311"/>
      <c r="AK237" s="311"/>
      <c r="AL237" s="311"/>
      <c r="AM237" s="311"/>
      <c r="AN237" s="311"/>
      <c r="AO237" s="311"/>
      <c r="AP237" s="311"/>
      <c r="AQ237" s="311">
        <v>1</v>
      </c>
      <c r="AR237" s="311"/>
      <c r="AS237" s="311"/>
      <c r="AT237" s="311"/>
      <c r="AU237" s="311"/>
      <c r="AV237" s="311"/>
      <c r="AW237" s="311"/>
      <c r="AX237" s="311"/>
      <c r="AY237" s="311"/>
      <c r="AZ237" s="311"/>
      <c r="BA237" s="311"/>
      <c r="BB237" s="311">
        <v>3</v>
      </c>
      <c r="BC237" s="311"/>
      <c r="BD237" s="311">
        <v>1</v>
      </c>
      <c r="BE237" s="311">
        <v>3</v>
      </c>
      <c r="BF237" s="311"/>
      <c r="BG237" s="311"/>
      <c r="BH237" s="311"/>
      <c r="BI237" s="312">
        <v>1</v>
      </c>
      <c r="BJ237" s="312">
        <v>2</v>
      </c>
      <c r="BK237" s="312"/>
      <c r="BL237" s="311"/>
      <c r="BM237" s="311"/>
      <c r="BN237" s="311"/>
      <c r="BO237" s="311"/>
      <c r="BP237" s="22"/>
      <c r="BQ237" s="22"/>
      <c r="BR237" s="22"/>
      <c r="BS237" s="22"/>
      <c r="BT237" s="311"/>
      <c r="BU237" s="311"/>
      <c r="BV237" s="311"/>
      <c r="BW237" s="311"/>
      <c r="BX237" s="311">
        <v>1</v>
      </c>
      <c r="BY237" s="311">
        <v>2</v>
      </c>
      <c r="BZ237" s="22"/>
      <c r="CA237" s="22">
        <v>1</v>
      </c>
      <c r="CB237" s="22"/>
      <c r="CC237" s="22"/>
      <c r="CD237" s="22"/>
      <c r="CE237" s="22"/>
      <c r="CF237" s="22"/>
      <c r="CG237" s="22"/>
      <c r="CH237" s="22"/>
      <c r="CI237" s="22"/>
      <c r="CJ237" s="311">
        <v>1</v>
      </c>
      <c r="CK237" s="22"/>
      <c r="CL237" s="22"/>
      <c r="CM237" s="22"/>
      <c r="CN237" s="22"/>
      <c r="CO237" s="22"/>
      <c r="CP237" s="22"/>
      <c r="CQ237" s="22"/>
      <c r="CR237" s="15"/>
      <c r="CS237" s="15"/>
      <c r="CT237" s="86">
        <f t="shared" si="3"/>
        <v>58</v>
      </c>
    </row>
    <row r="238" spans="1:98">
      <c r="A238" s="56" t="s">
        <v>604</v>
      </c>
      <c r="B238" s="55" t="s">
        <v>607</v>
      </c>
      <c r="C238" s="15" t="s">
        <v>591</v>
      </c>
      <c r="D238" s="310"/>
      <c r="E238" s="310"/>
      <c r="F238" s="311"/>
      <c r="G238" s="311"/>
      <c r="H238" s="311">
        <v>4</v>
      </c>
      <c r="I238" s="311"/>
      <c r="J238" s="311"/>
      <c r="K238" s="311"/>
      <c r="L238" s="311"/>
      <c r="M238" s="311">
        <v>4</v>
      </c>
      <c r="N238" s="311"/>
      <c r="O238" s="311"/>
      <c r="P238" s="311"/>
      <c r="Q238" s="311"/>
      <c r="R238" s="311"/>
      <c r="S238" s="311"/>
      <c r="T238" s="311"/>
      <c r="U238" s="311"/>
      <c r="V238" s="311"/>
      <c r="W238" s="311"/>
      <c r="X238" s="311"/>
      <c r="Y238" s="311"/>
      <c r="Z238" s="311"/>
      <c r="AA238" s="311"/>
      <c r="AB238" s="311"/>
      <c r="AC238" s="311">
        <v>3</v>
      </c>
      <c r="AD238" s="311"/>
      <c r="AE238" s="311"/>
      <c r="AF238" s="311"/>
      <c r="AG238" s="311"/>
      <c r="AH238" s="311"/>
      <c r="AI238" s="311"/>
      <c r="AJ238" s="311">
        <v>2</v>
      </c>
      <c r="AK238" s="311"/>
      <c r="AL238" s="311"/>
      <c r="AM238" s="311"/>
      <c r="AN238" s="311"/>
      <c r="AO238" s="311"/>
      <c r="AP238" s="311"/>
      <c r="AQ238" s="311"/>
      <c r="AR238" s="311"/>
      <c r="AS238" s="311"/>
      <c r="AT238" s="311"/>
      <c r="AU238" s="311"/>
      <c r="AV238" s="311"/>
      <c r="AW238" s="311"/>
      <c r="AX238" s="311"/>
      <c r="AY238" s="311"/>
      <c r="AZ238" s="311"/>
      <c r="BA238" s="311"/>
      <c r="BB238" s="311"/>
      <c r="BC238" s="311"/>
      <c r="BD238" s="311">
        <v>1</v>
      </c>
      <c r="BE238" s="311"/>
      <c r="BF238" s="311"/>
      <c r="BG238" s="311"/>
      <c r="BH238" s="311"/>
      <c r="BI238" s="312">
        <v>1</v>
      </c>
      <c r="BJ238" s="312"/>
      <c r="BK238" s="312"/>
      <c r="BL238" s="311"/>
      <c r="BM238" s="311"/>
      <c r="BN238" s="311"/>
      <c r="BO238" s="311"/>
      <c r="BP238" s="22"/>
      <c r="BQ238" s="22"/>
      <c r="BR238" s="22"/>
      <c r="BS238" s="22"/>
      <c r="BT238" s="311"/>
      <c r="BU238" s="311"/>
      <c r="BV238" s="311"/>
      <c r="BW238" s="311"/>
      <c r="BX238" s="311"/>
      <c r="BY238" s="311"/>
      <c r="BZ238" s="22"/>
      <c r="CA238" s="22"/>
      <c r="CB238" s="22"/>
      <c r="CC238" s="22"/>
      <c r="CD238" s="22"/>
      <c r="CE238" s="22"/>
      <c r="CF238" s="22"/>
      <c r="CG238" s="22"/>
      <c r="CH238" s="22"/>
      <c r="CI238" s="22"/>
      <c r="CJ238" s="22"/>
      <c r="CK238" s="22"/>
      <c r="CL238" s="22"/>
      <c r="CM238" s="22"/>
      <c r="CN238" s="22"/>
      <c r="CO238" s="22"/>
      <c r="CP238" s="22"/>
      <c r="CQ238" s="22"/>
      <c r="CR238" s="15"/>
      <c r="CS238" s="15"/>
      <c r="CT238" s="86">
        <f t="shared" si="3"/>
        <v>15</v>
      </c>
    </row>
    <row r="239" spans="1:98">
      <c r="A239" s="56" t="s">
        <v>604</v>
      </c>
      <c r="B239" s="55" t="s">
        <v>607</v>
      </c>
      <c r="C239" s="15" t="s">
        <v>608</v>
      </c>
      <c r="D239" s="310"/>
      <c r="E239" s="310"/>
      <c r="F239" s="311"/>
      <c r="G239" s="311"/>
      <c r="H239" s="311"/>
      <c r="I239" s="311"/>
      <c r="J239" s="311"/>
      <c r="K239" s="311">
        <v>1</v>
      </c>
      <c r="L239" s="311"/>
      <c r="M239" s="311">
        <v>13</v>
      </c>
      <c r="N239" s="311"/>
      <c r="O239" s="311"/>
      <c r="P239" s="311"/>
      <c r="Q239" s="311"/>
      <c r="R239" s="311"/>
      <c r="S239" s="311"/>
      <c r="T239" s="311"/>
      <c r="U239" s="311"/>
      <c r="V239" s="311"/>
      <c r="W239" s="311"/>
      <c r="X239" s="311"/>
      <c r="Y239" s="311"/>
      <c r="Z239" s="311"/>
      <c r="AA239" s="311"/>
      <c r="AB239" s="311"/>
      <c r="AC239" s="311"/>
      <c r="AD239" s="311"/>
      <c r="AE239" s="311"/>
      <c r="AF239" s="311"/>
      <c r="AG239" s="311"/>
      <c r="AH239" s="311"/>
      <c r="AI239" s="311"/>
      <c r="AJ239" s="311"/>
      <c r="AK239" s="311"/>
      <c r="AL239" s="311"/>
      <c r="AM239" s="311"/>
      <c r="AN239" s="311"/>
      <c r="AO239" s="311"/>
      <c r="AP239" s="311"/>
      <c r="AQ239" s="311"/>
      <c r="AR239" s="311"/>
      <c r="AS239" s="311"/>
      <c r="AT239" s="311"/>
      <c r="AU239" s="311"/>
      <c r="AV239" s="311"/>
      <c r="AW239" s="311"/>
      <c r="AX239" s="311"/>
      <c r="AY239" s="311"/>
      <c r="AZ239" s="311"/>
      <c r="BA239" s="311"/>
      <c r="BB239" s="311"/>
      <c r="BC239" s="311"/>
      <c r="BD239" s="311"/>
      <c r="BE239" s="311"/>
      <c r="BF239" s="311"/>
      <c r="BG239" s="311"/>
      <c r="BH239" s="311"/>
      <c r="BI239" s="312"/>
      <c r="BJ239" s="312"/>
      <c r="BK239" s="312"/>
      <c r="BL239" s="311"/>
      <c r="BM239" s="311"/>
      <c r="BN239" s="311"/>
      <c r="BO239" s="311"/>
      <c r="BP239" s="22"/>
      <c r="BQ239" s="22"/>
      <c r="BR239" s="22"/>
      <c r="BS239" s="22"/>
      <c r="BT239" s="311"/>
      <c r="BU239" s="311"/>
      <c r="BV239" s="311"/>
      <c r="BW239" s="311"/>
      <c r="BX239" s="311"/>
      <c r="BY239" s="311"/>
      <c r="BZ239" s="22"/>
      <c r="CA239" s="22"/>
      <c r="CB239" s="22"/>
      <c r="CC239" s="22"/>
      <c r="CD239" s="22"/>
      <c r="CE239" s="22"/>
      <c r="CF239" s="22"/>
      <c r="CG239" s="22"/>
      <c r="CH239" s="22"/>
      <c r="CI239" s="22"/>
      <c r="CJ239" s="22"/>
      <c r="CK239" s="22"/>
      <c r="CL239" s="22"/>
      <c r="CM239" s="22"/>
      <c r="CN239" s="22"/>
      <c r="CO239" s="22"/>
      <c r="CP239" s="22"/>
      <c r="CQ239" s="22"/>
      <c r="CR239" s="15"/>
      <c r="CS239" s="15"/>
      <c r="CT239" s="86">
        <f t="shared" si="3"/>
        <v>14</v>
      </c>
    </row>
    <row r="240" spans="1:98">
      <c r="A240" s="56" t="s">
        <v>604</v>
      </c>
      <c r="B240" s="55" t="s">
        <v>609</v>
      </c>
      <c r="C240" s="15" t="s">
        <v>232</v>
      </c>
      <c r="D240" s="310"/>
      <c r="E240" s="310"/>
      <c r="F240" s="311"/>
      <c r="G240" s="311"/>
      <c r="H240" s="311">
        <v>2</v>
      </c>
      <c r="I240" s="311"/>
      <c r="J240" s="311"/>
      <c r="K240" s="311">
        <v>3</v>
      </c>
      <c r="L240" s="311">
        <v>1</v>
      </c>
      <c r="M240" s="311">
        <v>2</v>
      </c>
      <c r="N240" s="311"/>
      <c r="O240" s="311"/>
      <c r="P240" s="311">
        <v>1</v>
      </c>
      <c r="Q240" s="311"/>
      <c r="R240" s="311">
        <v>1</v>
      </c>
      <c r="S240" s="311"/>
      <c r="T240" s="311"/>
      <c r="U240" s="311"/>
      <c r="V240" s="311"/>
      <c r="W240" s="311"/>
      <c r="X240" s="311"/>
      <c r="Y240" s="311"/>
      <c r="Z240" s="311"/>
      <c r="AA240" s="311"/>
      <c r="AB240" s="311"/>
      <c r="AC240" s="311"/>
      <c r="AD240" s="311"/>
      <c r="AE240" s="311"/>
      <c r="AF240" s="311"/>
      <c r="AG240" s="311"/>
      <c r="AH240" s="311"/>
      <c r="AI240" s="311"/>
      <c r="AJ240" s="311"/>
      <c r="AK240" s="311"/>
      <c r="AL240" s="311"/>
      <c r="AM240" s="311"/>
      <c r="AN240" s="311"/>
      <c r="AO240" s="311"/>
      <c r="AP240" s="311"/>
      <c r="AQ240" s="311"/>
      <c r="AR240" s="311"/>
      <c r="AS240" s="311"/>
      <c r="AT240" s="311"/>
      <c r="AU240" s="311"/>
      <c r="AV240" s="311">
        <v>1</v>
      </c>
      <c r="AW240" s="311"/>
      <c r="AX240" s="311"/>
      <c r="AY240" s="311"/>
      <c r="AZ240" s="311"/>
      <c r="BA240" s="311"/>
      <c r="BB240" s="311"/>
      <c r="BC240" s="311"/>
      <c r="BD240" s="311"/>
      <c r="BE240" s="311"/>
      <c r="BF240" s="311"/>
      <c r="BG240" s="311"/>
      <c r="BH240" s="311"/>
      <c r="BI240" s="312"/>
      <c r="BJ240" s="312"/>
      <c r="BK240" s="312"/>
      <c r="BL240" s="311"/>
      <c r="BM240" s="311"/>
      <c r="BN240" s="311"/>
      <c r="BO240" s="311"/>
      <c r="BP240" s="22"/>
      <c r="BQ240" s="22"/>
      <c r="BR240" s="22"/>
      <c r="BS240" s="22"/>
      <c r="BT240" s="311"/>
      <c r="BU240" s="311"/>
      <c r="BV240" s="311"/>
      <c r="BW240" s="311"/>
      <c r="BX240" s="311">
        <v>1</v>
      </c>
      <c r="BY240" s="311"/>
      <c r="BZ240" s="22"/>
      <c r="CA240" s="22"/>
      <c r="CB240" s="22"/>
      <c r="CC240" s="22"/>
      <c r="CD240" s="22"/>
      <c r="CE240" s="22"/>
      <c r="CF240" s="22"/>
      <c r="CG240" s="22"/>
      <c r="CH240" s="22"/>
      <c r="CI240" s="22"/>
      <c r="CJ240" s="22"/>
      <c r="CK240" s="22"/>
      <c r="CL240" s="22"/>
      <c r="CM240" s="22"/>
      <c r="CN240" s="22"/>
      <c r="CO240" s="22"/>
      <c r="CP240" s="22"/>
      <c r="CQ240" s="22"/>
      <c r="CR240" s="15"/>
      <c r="CS240" s="15"/>
      <c r="CT240" s="86">
        <f t="shared" si="3"/>
        <v>12</v>
      </c>
    </row>
    <row r="241" spans="1:98">
      <c r="A241" s="56" t="s">
        <v>604</v>
      </c>
      <c r="B241" s="55" t="s">
        <v>1248</v>
      </c>
      <c r="C241" s="15" t="s">
        <v>610</v>
      </c>
      <c r="D241" s="310" t="s">
        <v>577</v>
      </c>
      <c r="E241" s="310"/>
      <c r="F241" s="311"/>
      <c r="G241" s="311"/>
      <c r="H241" s="311"/>
      <c r="I241" s="311"/>
      <c r="J241" s="311"/>
      <c r="K241" s="311"/>
      <c r="L241" s="311"/>
      <c r="M241" s="311">
        <v>2</v>
      </c>
      <c r="N241" s="311"/>
      <c r="O241" s="311"/>
      <c r="P241" s="311"/>
      <c r="Q241" s="311"/>
      <c r="R241" s="311"/>
      <c r="S241" s="311"/>
      <c r="T241" s="311"/>
      <c r="U241" s="311"/>
      <c r="V241" s="311"/>
      <c r="W241" s="311"/>
      <c r="X241" s="311"/>
      <c r="Y241" s="311"/>
      <c r="Z241" s="311"/>
      <c r="AA241" s="311"/>
      <c r="AB241" s="311"/>
      <c r="AC241" s="311"/>
      <c r="AD241" s="311"/>
      <c r="AE241" s="311"/>
      <c r="AF241" s="311"/>
      <c r="AG241" s="311"/>
      <c r="AH241" s="311"/>
      <c r="AI241" s="311"/>
      <c r="AJ241" s="311"/>
      <c r="AK241" s="311"/>
      <c r="AL241" s="311"/>
      <c r="AM241" s="311"/>
      <c r="AN241" s="311"/>
      <c r="AO241" s="311"/>
      <c r="AP241" s="311"/>
      <c r="AQ241" s="311"/>
      <c r="AR241" s="311"/>
      <c r="AS241" s="311"/>
      <c r="AT241" s="311"/>
      <c r="AU241" s="311"/>
      <c r="AV241" s="311"/>
      <c r="AW241" s="311"/>
      <c r="AX241" s="311"/>
      <c r="AY241" s="311"/>
      <c r="AZ241" s="311"/>
      <c r="BA241" s="311"/>
      <c r="BB241" s="311"/>
      <c r="BC241" s="311"/>
      <c r="BD241" s="311"/>
      <c r="BE241" s="311"/>
      <c r="BF241" s="311"/>
      <c r="BG241" s="311"/>
      <c r="BH241" s="311"/>
      <c r="BI241" s="312"/>
      <c r="BJ241" s="312"/>
      <c r="BK241" s="312"/>
      <c r="BL241" s="311"/>
      <c r="BM241" s="311"/>
      <c r="BN241" s="311"/>
      <c r="BO241" s="311"/>
      <c r="BP241" s="22"/>
      <c r="BQ241" s="22"/>
      <c r="BR241" s="22"/>
      <c r="BS241" s="22"/>
      <c r="BT241" s="311"/>
      <c r="BU241" s="311"/>
      <c r="BV241" s="311"/>
      <c r="BW241" s="311"/>
      <c r="BX241" s="311"/>
      <c r="BY241" s="311"/>
      <c r="BZ241" s="22"/>
      <c r="CA241" s="22"/>
      <c r="CB241" s="22"/>
      <c r="CC241" s="22"/>
      <c r="CD241" s="22"/>
      <c r="CE241" s="22"/>
      <c r="CF241" s="22"/>
      <c r="CG241" s="22"/>
      <c r="CH241" s="22"/>
      <c r="CI241" s="22"/>
      <c r="CJ241" s="22"/>
      <c r="CK241" s="22"/>
      <c r="CL241" s="22"/>
      <c r="CM241" s="22"/>
      <c r="CN241" s="311">
        <v>1</v>
      </c>
      <c r="CO241" s="311">
        <v>1</v>
      </c>
      <c r="CP241" s="22"/>
      <c r="CQ241" s="22"/>
      <c r="CR241" s="15"/>
      <c r="CS241" s="15"/>
      <c r="CT241" s="86">
        <f t="shared" si="3"/>
        <v>4</v>
      </c>
    </row>
    <row r="242" spans="1:98">
      <c r="A242" s="56" t="s">
        <v>604</v>
      </c>
      <c r="B242" s="55" t="s">
        <v>611</v>
      </c>
      <c r="C242" s="15" t="s">
        <v>572</v>
      </c>
      <c r="D242" s="310"/>
      <c r="E242" s="310"/>
      <c r="F242" s="311"/>
      <c r="G242" s="311"/>
      <c r="H242" s="311"/>
      <c r="I242" s="311"/>
      <c r="J242" s="311"/>
      <c r="K242" s="311"/>
      <c r="L242" s="311"/>
      <c r="M242" s="311"/>
      <c r="N242" s="311"/>
      <c r="O242" s="311"/>
      <c r="P242" s="311"/>
      <c r="Q242" s="311"/>
      <c r="R242" s="311"/>
      <c r="S242" s="311"/>
      <c r="T242" s="311"/>
      <c r="U242" s="311"/>
      <c r="V242" s="311"/>
      <c r="W242" s="311"/>
      <c r="X242" s="311"/>
      <c r="Y242" s="311"/>
      <c r="Z242" s="311"/>
      <c r="AA242" s="311"/>
      <c r="AB242" s="311"/>
      <c r="AC242" s="311"/>
      <c r="AD242" s="311"/>
      <c r="AE242" s="311"/>
      <c r="AF242" s="311"/>
      <c r="AG242" s="311"/>
      <c r="AH242" s="311"/>
      <c r="AI242" s="311"/>
      <c r="AJ242" s="311"/>
      <c r="AK242" s="311"/>
      <c r="AL242" s="311"/>
      <c r="AM242" s="311"/>
      <c r="AN242" s="311"/>
      <c r="AO242" s="311"/>
      <c r="AP242" s="311"/>
      <c r="AQ242" s="311"/>
      <c r="AR242" s="311"/>
      <c r="AS242" s="311"/>
      <c r="AT242" s="311"/>
      <c r="AU242" s="311"/>
      <c r="AV242" s="311"/>
      <c r="AW242" s="311"/>
      <c r="AX242" s="311"/>
      <c r="AY242" s="311"/>
      <c r="AZ242" s="311"/>
      <c r="BA242" s="311"/>
      <c r="BB242" s="311"/>
      <c r="BC242" s="311"/>
      <c r="BD242" s="311"/>
      <c r="BE242" s="311"/>
      <c r="BF242" s="311"/>
      <c r="BG242" s="311"/>
      <c r="BH242" s="311"/>
      <c r="BI242" s="312">
        <v>1</v>
      </c>
      <c r="BJ242" s="312">
        <v>1</v>
      </c>
      <c r="BK242" s="312"/>
      <c r="BL242" s="311"/>
      <c r="BM242" s="311"/>
      <c r="BN242" s="311"/>
      <c r="BO242" s="311"/>
      <c r="BP242" s="22"/>
      <c r="BQ242" s="22"/>
      <c r="BR242" s="22"/>
      <c r="BS242" s="22"/>
      <c r="BT242" s="311"/>
      <c r="BU242" s="311"/>
      <c r="BV242" s="311"/>
      <c r="BW242" s="311"/>
      <c r="BX242" s="311"/>
      <c r="BY242" s="311"/>
      <c r="BZ242" s="22"/>
      <c r="CA242" s="22"/>
      <c r="CB242" s="22"/>
      <c r="CC242" s="22"/>
      <c r="CD242" s="22"/>
      <c r="CE242" s="22"/>
      <c r="CF242" s="22"/>
      <c r="CG242" s="22"/>
      <c r="CH242" s="22"/>
      <c r="CI242" s="22"/>
      <c r="CJ242" s="22"/>
      <c r="CK242" s="22"/>
      <c r="CL242" s="22"/>
      <c r="CM242" s="22"/>
      <c r="CN242" s="22"/>
      <c r="CO242" s="22"/>
      <c r="CP242" s="22"/>
      <c r="CQ242" s="22"/>
      <c r="CR242" s="15"/>
      <c r="CS242" s="15"/>
      <c r="CT242" s="86">
        <f t="shared" si="3"/>
        <v>2</v>
      </c>
    </row>
    <row r="243" spans="1:98">
      <c r="A243" s="56" t="s">
        <v>604</v>
      </c>
      <c r="B243" s="55" t="s">
        <v>611</v>
      </c>
      <c r="C243" s="15" t="s">
        <v>591</v>
      </c>
      <c r="D243" s="310"/>
      <c r="E243" s="310"/>
      <c r="F243" s="311"/>
      <c r="G243" s="311"/>
      <c r="H243" s="311">
        <v>1</v>
      </c>
      <c r="I243" s="311"/>
      <c r="J243" s="311"/>
      <c r="K243" s="311"/>
      <c r="L243" s="311"/>
      <c r="M243" s="311"/>
      <c r="N243" s="311"/>
      <c r="O243" s="311"/>
      <c r="P243" s="311"/>
      <c r="Q243" s="311"/>
      <c r="R243" s="311"/>
      <c r="S243" s="311"/>
      <c r="T243" s="311"/>
      <c r="U243" s="311"/>
      <c r="V243" s="311"/>
      <c r="W243" s="311"/>
      <c r="X243" s="311"/>
      <c r="Y243" s="311"/>
      <c r="Z243" s="311"/>
      <c r="AA243" s="311"/>
      <c r="AB243" s="311">
        <v>3</v>
      </c>
      <c r="AC243" s="311"/>
      <c r="AD243" s="311"/>
      <c r="AE243" s="311"/>
      <c r="AF243" s="311"/>
      <c r="AG243" s="311"/>
      <c r="AH243" s="311"/>
      <c r="AI243" s="311"/>
      <c r="AJ243" s="311"/>
      <c r="AK243" s="311"/>
      <c r="AL243" s="311"/>
      <c r="AM243" s="311"/>
      <c r="AN243" s="311"/>
      <c r="AO243" s="311"/>
      <c r="AP243" s="311"/>
      <c r="AQ243" s="311"/>
      <c r="AR243" s="311"/>
      <c r="AS243" s="311"/>
      <c r="AT243" s="311"/>
      <c r="AU243" s="311"/>
      <c r="AV243" s="311"/>
      <c r="AW243" s="311"/>
      <c r="AX243" s="311"/>
      <c r="AY243" s="311"/>
      <c r="AZ243" s="311"/>
      <c r="BA243" s="311"/>
      <c r="BB243" s="311">
        <v>2</v>
      </c>
      <c r="BC243" s="311"/>
      <c r="BD243" s="311"/>
      <c r="BE243" s="311"/>
      <c r="BF243" s="311"/>
      <c r="BG243" s="311"/>
      <c r="BH243" s="311"/>
      <c r="BI243" s="312">
        <v>1</v>
      </c>
      <c r="BJ243" s="312"/>
      <c r="BK243" s="312"/>
      <c r="BL243" s="311"/>
      <c r="BM243" s="311"/>
      <c r="BN243" s="311">
        <v>1</v>
      </c>
      <c r="BO243" s="311"/>
      <c r="BP243" s="22"/>
      <c r="BQ243" s="22"/>
      <c r="BR243" s="22">
        <v>1</v>
      </c>
      <c r="BS243" s="22"/>
      <c r="BT243" s="311"/>
      <c r="BU243" s="311"/>
      <c r="BV243" s="311"/>
      <c r="BW243" s="311"/>
      <c r="BX243" s="311"/>
      <c r="BY243" s="311"/>
      <c r="BZ243" s="22"/>
      <c r="CA243" s="22"/>
      <c r="CB243" s="22"/>
      <c r="CC243" s="22"/>
      <c r="CD243" s="22"/>
      <c r="CE243" s="22"/>
      <c r="CF243" s="22"/>
      <c r="CG243" s="22"/>
      <c r="CH243" s="22"/>
      <c r="CI243" s="22"/>
      <c r="CJ243" s="22"/>
      <c r="CK243" s="22"/>
      <c r="CL243" s="22"/>
      <c r="CM243" s="22"/>
      <c r="CN243" s="22"/>
      <c r="CO243" s="22"/>
      <c r="CP243" s="22"/>
      <c r="CQ243" s="22"/>
      <c r="CR243" s="15"/>
      <c r="CS243" s="15"/>
      <c r="CT243" s="86">
        <f t="shared" si="3"/>
        <v>9</v>
      </c>
    </row>
    <row r="244" spans="1:98">
      <c r="A244" s="56" t="s">
        <v>604</v>
      </c>
      <c r="B244" s="55" t="s">
        <v>1248</v>
      </c>
      <c r="C244" s="15" t="s">
        <v>608</v>
      </c>
      <c r="D244" s="310"/>
      <c r="E244" s="310"/>
      <c r="F244" s="311"/>
      <c r="G244" s="311"/>
      <c r="H244" s="311"/>
      <c r="I244" s="311"/>
      <c r="J244" s="311"/>
      <c r="K244" s="311"/>
      <c r="L244" s="311"/>
      <c r="M244" s="311"/>
      <c r="N244" s="311"/>
      <c r="O244" s="311"/>
      <c r="P244" s="311"/>
      <c r="Q244" s="311"/>
      <c r="R244" s="311"/>
      <c r="S244" s="311"/>
      <c r="T244" s="311"/>
      <c r="U244" s="311"/>
      <c r="V244" s="311"/>
      <c r="W244" s="311"/>
      <c r="X244" s="311"/>
      <c r="Y244" s="311"/>
      <c r="Z244" s="311"/>
      <c r="AA244" s="311"/>
      <c r="AB244" s="311"/>
      <c r="AC244" s="311"/>
      <c r="AD244" s="311"/>
      <c r="AE244" s="311"/>
      <c r="AF244" s="311"/>
      <c r="AG244" s="311"/>
      <c r="AH244" s="311">
        <v>1</v>
      </c>
      <c r="AI244" s="311"/>
      <c r="AJ244" s="311"/>
      <c r="AK244" s="311"/>
      <c r="AL244" s="311"/>
      <c r="AM244" s="311"/>
      <c r="AN244" s="311"/>
      <c r="AO244" s="311"/>
      <c r="AP244" s="311"/>
      <c r="AQ244" s="311"/>
      <c r="AR244" s="311"/>
      <c r="AS244" s="311"/>
      <c r="AT244" s="311"/>
      <c r="AU244" s="311"/>
      <c r="AV244" s="311"/>
      <c r="AW244" s="311"/>
      <c r="AX244" s="311"/>
      <c r="AY244" s="311"/>
      <c r="AZ244" s="311"/>
      <c r="BA244" s="311"/>
      <c r="BB244" s="311"/>
      <c r="BC244" s="311"/>
      <c r="BD244" s="311"/>
      <c r="BE244" s="311"/>
      <c r="BF244" s="311"/>
      <c r="BG244" s="311"/>
      <c r="BH244" s="311"/>
      <c r="BI244" s="312"/>
      <c r="BJ244" s="312">
        <v>1</v>
      </c>
      <c r="BK244" s="312"/>
      <c r="BL244" s="311"/>
      <c r="BM244" s="311"/>
      <c r="BN244" s="311">
        <v>1</v>
      </c>
      <c r="BO244" s="311"/>
      <c r="BP244" s="22"/>
      <c r="BQ244" s="22"/>
      <c r="BR244" s="22">
        <v>1</v>
      </c>
      <c r="BS244" s="22"/>
      <c r="BT244" s="311"/>
      <c r="BU244" s="311"/>
      <c r="BV244" s="311"/>
      <c r="BW244" s="311"/>
      <c r="BX244" s="311"/>
      <c r="BY244" s="311"/>
      <c r="BZ244" s="22"/>
      <c r="CA244" s="22"/>
      <c r="CB244" s="22"/>
      <c r="CC244" s="22"/>
      <c r="CD244" s="22"/>
      <c r="CE244" s="22"/>
      <c r="CF244" s="22"/>
      <c r="CG244" s="22"/>
      <c r="CH244" s="22"/>
      <c r="CI244" s="22"/>
      <c r="CJ244" s="22"/>
      <c r="CK244" s="22"/>
      <c r="CL244" s="22"/>
      <c r="CM244" s="22"/>
      <c r="CN244" s="22"/>
      <c r="CO244" s="22"/>
      <c r="CP244" s="22"/>
      <c r="CQ244" s="22"/>
      <c r="CR244" s="15"/>
      <c r="CS244" s="15"/>
      <c r="CT244" s="86">
        <f t="shared" si="3"/>
        <v>4</v>
      </c>
    </row>
    <row r="245" spans="1:98">
      <c r="A245" s="56" t="s">
        <v>604</v>
      </c>
      <c r="B245" s="56" t="s">
        <v>1249</v>
      </c>
      <c r="C245" s="15" t="s">
        <v>578</v>
      </c>
      <c r="D245" s="310"/>
      <c r="E245" s="310"/>
      <c r="F245" s="311"/>
      <c r="G245" s="311"/>
      <c r="H245" s="311">
        <v>1</v>
      </c>
      <c r="I245" s="311"/>
      <c r="J245" s="311"/>
      <c r="K245" s="311"/>
      <c r="L245" s="311">
        <v>1</v>
      </c>
      <c r="M245" s="311">
        <v>2</v>
      </c>
      <c r="N245" s="311"/>
      <c r="O245" s="311"/>
      <c r="P245" s="311"/>
      <c r="Q245" s="311"/>
      <c r="R245" s="311"/>
      <c r="S245" s="311"/>
      <c r="T245" s="311"/>
      <c r="U245" s="311"/>
      <c r="V245" s="311"/>
      <c r="W245" s="311"/>
      <c r="X245" s="311"/>
      <c r="Y245" s="311"/>
      <c r="Z245" s="311"/>
      <c r="AA245" s="311"/>
      <c r="AB245" s="311"/>
      <c r="AC245" s="311"/>
      <c r="AD245" s="311"/>
      <c r="AE245" s="311"/>
      <c r="AF245" s="311"/>
      <c r="AG245" s="311"/>
      <c r="AH245" s="311"/>
      <c r="AI245" s="311"/>
      <c r="AJ245" s="311"/>
      <c r="AK245" s="311"/>
      <c r="AL245" s="311"/>
      <c r="AM245" s="311"/>
      <c r="AN245" s="311"/>
      <c r="AO245" s="311"/>
      <c r="AP245" s="311"/>
      <c r="AQ245" s="311"/>
      <c r="AR245" s="311"/>
      <c r="AS245" s="311"/>
      <c r="AT245" s="311"/>
      <c r="AU245" s="311"/>
      <c r="AV245" s="311"/>
      <c r="AW245" s="311"/>
      <c r="AX245" s="311"/>
      <c r="AY245" s="311"/>
      <c r="AZ245" s="311"/>
      <c r="BA245" s="311"/>
      <c r="BB245" s="311"/>
      <c r="BC245" s="311"/>
      <c r="BD245" s="311"/>
      <c r="BE245" s="311"/>
      <c r="BF245" s="311"/>
      <c r="BG245" s="311"/>
      <c r="BH245" s="311"/>
      <c r="BI245" s="312"/>
      <c r="BJ245" s="312"/>
      <c r="BK245" s="312"/>
      <c r="BL245" s="311"/>
      <c r="BM245" s="311"/>
      <c r="BN245" s="311"/>
      <c r="BO245" s="311"/>
      <c r="BP245" s="22"/>
      <c r="BQ245" s="22"/>
      <c r="BR245" s="22"/>
      <c r="BS245" s="22"/>
      <c r="BT245" s="311"/>
      <c r="BU245" s="311"/>
      <c r="BV245" s="311"/>
      <c r="BW245" s="311"/>
      <c r="BX245" s="311"/>
      <c r="BY245" s="311"/>
      <c r="BZ245" s="22"/>
      <c r="CA245" s="22"/>
      <c r="CB245" s="22"/>
      <c r="CC245" s="22"/>
      <c r="CD245" s="22"/>
      <c r="CE245" s="22"/>
      <c r="CF245" s="22"/>
      <c r="CG245" s="22"/>
      <c r="CH245" s="22"/>
      <c r="CI245" s="22"/>
      <c r="CJ245" s="22"/>
      <c r="CK245" s="22"/>
      <c r="CL245" s="22"/>
      <c r="CM245" s="22"/>
      <c r="CN245" s="22"/>
      <c r="CO245" s="22"/>
      <c r="CP245" s="22"/>
      <c r="CQ245" s="22"/>
      <c r="CR245" s="15"/>
      <c r="CS245" s="15"/>
      <c r="CT245" s="86">
        <f t="shared" si="3"/>
        <v>4</v>
      </c>
    </row>
    <row r="246" spans="1:98">
      <c r="A246" s="56" t="s">
        <v>604</v>
      </c>
      <c r="B246" s="55" t="s">
        <v>1250</v>
      </c>
      <c r="C246" s="15" t="s">
        <v>179</v>
      </c>
      <c r="D246" s="310"/>
      <c r="E246" s="310"/>
      <c r="F246" s="311"/>
      <c r="G246" s="311"/>
      <c r="H246" s="311">
        <v>1</v>
      </c>
      <c r="I246" s="311"/>
      <c r="J246" s="311"/>
      <c r="K246" s="311"/>
      <c r="L246" s="311"/>
      <c r="M246" s="311">
        <v>2</v>
      </c>
      <c r="N246" s="311"/>
      <c r="O246" s="311"/>
      <c r="P246" s="311"/>
      <c r="Q246" s="311"/>
      <c r="R246" s="311"/>
      <c r="S246" s="311"/>
      <c r="T246" s="311"/>
      <c r="U246" s="311"/>
      <c r="V246" s="311"/>
      <c r="W246" s="311"/>
      <c r="X246" s="311"/>
      <c r="Y246" s="311"/>
      <c r="Z246" s="311"/>
      <c r="AA246" s="311"/>
      <c r="AB246" s="311"/>
      <c r="AC246" s="311"/>
      <c r="AD246" s="311"/>
      <c r="AE246" s="311"/>
      <c r="AF246" s="311"/>
      <c r="AG246" s="311"/>
      <c r="AH246" s="311"/>
      <c r="AI246" s="311"/>
      <c r="AJ246" s="311"/>
      <c r="AK246" s="311"/>
      <c r="AL246" s="311"/>
      <c r="AM246" s="311"/>
      <c r="AN246" s="311"/>
      <c r="AO246" s="311"/>
      <c r="AP246" s="311"/>
      <c r="AQ246" s="311"/>
      <c r="AR246" s="311"/>
      <c r="AS246" s="311"/>
      <c r="AT246" s="311"/>
      <c r="AU246" s="311"/>
      <c r="AV246" s="311"/>
      <c r="AW246" s="311"/>
      <c r="AX246" s="311"/>
      <c r="AY246" s="311"/>
      <c r="AZ246" s="311"/>
      <c r="BA246" s="311"/>
      <c r="BB246" s="311">
        <v>1</v>
      </c>
      <c r="BC246" s="311"/>
      <c r="BD246" s="311"/>
      <c r="BE246" s="311"/>
      <c r="BF246" s="311"/>
      <c r="BG246" s="311"/>
      <c r="BH246" s="311"/>
      <c r="BI246" s="312"/>
      <c r="BJ246" s="312">
        <v>1</v>
      </c>
      <c r="BK246" s="312"/>
      <c r="BL246" s="311"/>
      <c r="BM246" s="311"/>
      <c r="BN246" s="311"/>
      <c r="BO246" s="311"/>
      <c r="BP246" s="22"/>
      <c r="BQ246" s="22"/>
      <c r="BR246" s="22"/>
      <c r="BS246" s="22"/>
      <c r="BT246" s="311"/>
      <c r="BU246" s="311"/>
      <c r="BV246" s="311"/>
      <c r="BW246" s="311"/>
      <c r="BX246" s="311"/>
      <c r="BY246" s="311"/>
      <c r="BZ246" s="22"/>
      <c r="CA246" s="22"/>
      <c r="CB246" s="22"/>
      <c r="CC246" s="22"/>
      <c r="CD246" s="22"/>
      <c r="CE246" s="22"/>
      <c r="CF246" s="22"/>
      <c r="CG246" s="22"/>
      <c r="CH246" s="22"/>
      <c r="CI246" s="22"/>
      <c r="CJ246" s="22"/>
      <c r="CK246" s="22"/>
      <c r="CL246" s="22"/>
      <c r="CM246" s="22"/>
      <c r="CN246" s="22"/>
      <c r="CO246" s="22"/>
      <c r="CP246" s="22"/>
      <c r="CQ246" s="22"/>
      <c r="CR246" s="15"/>
      <c r="CS246" s="15"/>
      <c r="CT246" s="86">
        <f t="shared" si="3"/>
        <v>5</v>
      </c>
    </row>
    <row r="247" spans="1:98">
      <c r="A247" s="56" t="s">
        <v>604</v>
      </c>
      <c r="B247" s="55" t="s">
        <v>1251</v>
      </c>
      <c r="C247" s="15" t="s">
        <v>239</v>
      </c>
      <c r="D247" s="310"/>
      <c r="E247" s="310"/>
      <c r="F247" s="311"/>
      <c r="G247" s="311"/>
      <c r="H247" s="311">
        <v>1</v>
      </c>
      <c r="I247" s="311"/>
      <c r="J247" s="311"/>
      <c r="K247" s="311"/>
      <c r="L247" s="311"/>
      <c r="M247" s="311">
        <v>1</v>
      </c>
      <c r="N247" s="311"/>
      <c r="O247" s="311"/>
      <c r="P247" s="311"/>
      <c r="Q247" s="311"/>
      <c r="R247" s="311"/>
      <c r="S247" s="311"/>
      <c r="T247" s="311"/>
      <c r="U247" s="311"/>
      <c r="V247" s="311"/>
      <c r="W247" s="311"/>
      <c r="X247" s="311"/>
      <c r="Y247" s="311"/>
      <c r="Z247" s="311"/>
      <c r="AA247" s="311"/>
      <c r="AB247" s="311"/>
      <c r="AC247" s="311"/>
      <c r="AD247" s="311"/>
      <c r="AE247" s="311"/>
      <c r="AF247" s="311"/>
      <c r="AG247" s="311"/>
      <c r="AH247" s="311"/>
      <c r="AI247" s="311"/>
      <c r="AJ247" s="311"/>
      <c r="AK247" s="311"/>
      <c r="AL247" s="311"/>
      <c r="AM247" s="311"/>
      <c r="AN247" s="311"/>
      <c r="AO247" s="311"/>
      <c r="AP247" s="311"/>
      <c r="AQ247" s="311"/>
      <c r="AR247" s="311"/>
      <c r="AS247" s="311"/>
      <c r="AT247" s="311"/>
      <c r="AU247" s="311"/>
      <c r="AV247" s="311"/>
      <c r="AW247" s="311"/>
      <c r="AX247" s="311"/>
      <c r="AY247" s="311"/>
      <c r="AZ247" s="311"/>
      <c r="BA247" s="311"/>
      <c r="BB247" s="311">
        <v>1</v>
      </c>
      <c r="BC247" s="311"/>
      <c r="BD247" s="311"/>
      <c r="BE247" s="311"/>
      <c r="BF247" s="311"/>
      <c r="BG247" s="311"/>
      <c r="BH247" s="311"/>
      <c r="BI247" s="312"/>
      <c r="BJ247" s="312">
        <v>1</v>
      </c>
      <c r="BK247" s="312"/>
      <c r="BL247" s="311"/>
      <c r="BM247" s="311"/>
      <c r="BN247" s="311"/>
      <c r="BO247" s="311"/>
      <c r="BP247" s="22"/>
      <c r="BQ247" s="22"/>
      <c r="BR247" s="22"/>
      <c r="BS247" s="22"/>
      <c r="BT247" s="311"/>
      <c r="BU247" s="311"/>
      <c r="BV247" s="311"/>
      <c r="BW247" s="311"/>
      <c r="BX247" s="311"/>
      <c r="BY247" s="311"/>
      <c r="BZ247" s="22"/>
      <c r="CA247" s="22"/>
      <c r="CB247" s="22"/>
      <c r="CC247" s="22"/>
      <c r="CD247" s="22"/>
      <c r="CE247" s="22"/>
      <c r="CF247" s="22"/>
      <c r="CG247" s="22"/>
      <c r="CH247" s="22"/>
      <c r="CI247" s="22"/>
      <c r="CJ247" s="22"/>
      <c r="CK247" s="22"/>
      <c r="CL247" s="22"/>
      <c r="CM247" s="22"/>
      <c r="CN247" s="22"/>
      <c r="CO247" s="22"/>
      <c r="CP247" s="22"/>
      <c r="CQ247" s="22"/>
      <c r="CR247" s="15"/>
      <c r="CS247" s="15"/>
      <c r="CT247" s="86">
        <f t="shared" si="3"/>
        <v>4</v>
      </c>
    </row>
    <row r="248" spans="1:98">
      <c r="A248" s="56" t="s">
        <v>604</v>
      </c>
      <c r="B248" s="55" t="s">
        <v>612</v>
      </c>
      <c r="C248" s="15" t="s">
        <v>613</v>
      </c>
      <c r="D248" s="310"/>
      <c r="E248" s="310"/>
      <c r="F248" s="311"/>
      <c r="G248" s="311"/>
      <c r="H248" s="311"/>
      <c r="I248" s="311"/>
      <c r="J248" s="311"/>
      <c r="K248" s="311"/>
      <c r="L248" s="311"/>
      <c r="M248" s="311"/>
      <c r="N248" s="311"/>
      <c r="O248" s="311"/>
      <c r="P248" s="311"/>
      <c r="Q248" s="311"/>
      <c r="R248" s="311"/>
      <c r="S248" s="311"/>
      <c r="T248" s="311"/>
      <c r="U248" s="311"/>
      <c r="V248" s="311"/>
      <c r="W248" s="311"/>
      <c r="X248" s="311"/>
      <c r="Y248" s="311"/>
      <c r="Z248" s="311"/>
      <c r="AA248" s="311"/>
      <c r="AB248" s="311"/>
      <c r="AC248" s="311"/>
      <c r="AD248" s="311"/>
      <c r="AE248" s="311"/>
      <c r="AF248" s="311"/>
      <c r="AG248" s="311"/>
      <c r="AH248" s="311"/>
      <c r="AI248" s="311"/>
      <c r="AJ248" s="311"/>
      <c r="AK248" s="311"/>
      <c r="AL248" s="311"/>
      <c r="AM248" s="311"/>
      <c r="AN248" s="311"/>
      <c r="AO248" s="311"/>
      <c r="AP248" s="311"/>
      <c r="AQ248" s="311"/>
      <c r="AR248" s="311"/>
      <c r="AS248" s="311"/>
      <c r="AT248" s="311"/>
      <c r="AU248" s="311"/>
      <c r="AV248" s="311"/>
      <c r="AW248" s="311"/>
      <c r="AX248" s="311"/>
      <c r="AY248" s="311"/>
      <c r="AZ248" s="311"/>
      <c r="BA248" s="311"/>
      <c r="BB248" s="311"/>
      <c r="BC248" s="311"/>
      <c r="BD248" s="311"/>
      <c r="BE248" s="311"/>
      <c r="BF248" s="311"/>
      <c r="BG248" s="311"/>
      <c r="BH248" s="311"/>
      <c r="BI248" s="312"/>
      <c r="BJ248" s="312">
        <v>1</v>
      </c>
      <c r="BK248" s="312"/>
      <c r="BL248" s="311"/>
      <c r="BM248" s="311"/>
      <c r="BN248" s="311"/>
      <c r="BO248" s="311"/>
      <c r="BP248" s="22"/>
      <c r="BQ248" s="22"/>
      <c r="BR248" s="22"/>
      <c r="BS248" s="22"/>
      <c r="BT248" s="311"/>
      <c r="BU248" s="311"/>
      <c r="BV248" s="311"/>
      <c r="BW248" s="311" t="s">
        <v>614</v>
      </c>
      <c r="BX248" s="311"/>
      <c r="BY248" s="311"/>
      <c r="BZ248" s="22"/>
      <c r="CA248" s="22"/>
      <c r="CB248" s="22"/>
      <c r="CC248" s="22"/>
      <c r="CD248" s="22"/>
      <c r="CE248" s="22"/>
      <c r="CF248" s="22"/>
      <c r="CG248" s="22"/>
      <c r="CH248" s="22"/>
      <c r="CI248" s="22"/>
      <c r="CJ248" s="22"/>
      <c r="CK248" s="22"/>
      <c r="CL248" s="22"/>
      <c r="CM248" s="22"/>
      <c r="CN248" s="22"/>
      <c r="CO248" s="22"/>
      <c r="CP248" s="22"/>
      <c r="CQ248" s="22"/>
      <c r="CR248" s="15"/>
      <c r="CS248" s="15"/>
      <c r="CT248" s="86">
        <f t="shared" si="3"/>
        <v>1</v>
      </c>
    </row>
    <row r="249" spans="1:98">
      <c r="A249" s="56" t="s">
        <v>1322</v>
      </c>
      <c r="B249" s="55" t="s">
        <v>615</v>
      </c>
      <c r="C249" s="15" t="s">
        <v>559</v>
      </c>
      <c r="D249" s="310"/>
      <c r="E249" s="310"/>
      <c r="F249" s="311"/>
      <c r="G249" s="311"/>
      <c r="H249" s="311"/>
      <c r="I249" s="311"/>
      <c r="J249" s="311"/>
      <c r="K249" s="311"/>
      <c r="L249" s="311"/>
      <c r="M249" s="311">
        <v>1</v>
      </c>
      <c r="N249" s="311"/>
      <c r="O249" s="311"/>
      <c r="P249" s="311"/>
      <c r="Q249" s="311"/>
      <c r="R249" s="311"/>
      <c r="S249" s="311"/>
      <c r="T249" s="311"/>
      <c r="U249" s="311"/>
      <c r="V249" s="311"/>
      <c r="W249" s="311"/>
      <c r="X249" s="311"/>
      <c r="Y249" s="311"/>
      <c r="Z249" s="311"/>
      <c r="AA249" s="311">
        <v>1</v>
      </c>
      <c r="AB249" s="311"/>
      <c r="AC249" s="311"/>
      <c r="AD249" s="311"/>
      <c r="AE249" s="311"/>
      <c r="AF249" s="311"/>
      <c r="AG249" s="311"/>
      <c r="AH249" s="311"/>
      <c r="AI249" s="311">
        <v>1</v>
      </c>
      <c r="AJ249" s="311">
        <v>2</v>
      </c>
      <c r="AK249" s="311"/>
      <c r="AL249" s="311"/>
      <c r="AM249" s="311"/>
      <c r="AN249" s="311"/>
      <c r="AO249" s="311"/>
      <c r="AP249" s="311"/>
      <c r="AQ249" s="311"/>
      <c r="AR249" s="311"/>
      <c r="AS249" s="311"/>
      <c r="AT249" s="311"/>
      <c r="AU249" s="311"/>
      <c r="AV249" s="311"/>
      <c r="AW249" s="311"/>
      <c r="AX249" s="311"/>
      <c r="AY249" s="311"/>
      <c r="AZ249" s="311"/>
      <c r="BA249" s="311"/>
      <c r="BB249" s="311"/>
      <c r="BC249" s="311"/>
      <c r="BD249" s="311"/>
      <c r="BE249" s="311"/>
      <c r="BF249" s="311"/>
      <c r="BG249" s="311"/>
      <c r="BH249" s="311"/>
      <c r="BI249" s="312"/>
      <c r="BJ249" s="312"/>
      <c r="BK249" s="312"/>
      <c r="BL249" s="311"/>
      <c r="BM249" s="311"/>
      <c r="BN249" s="311"/>
      <c r="BO249" s="311"/>
      <c r="BP249" s="22"/>
      <c r="BQ249" s="22"/>
      <c r="BR249" s="22"/>
      <c r="BS249" s="22"/>
      <c r="BT249" s="311">
        <v>2</v>
      </c>
      <c r="BU249" s="311"/>
      <c r="BV249" s="311"/>
      <c r="BW249" s="311"/>
      <c r="BX249" s="311">
        <v>1</v>
      </c>
      <c r="BY249" s="311"/>
      <c r="BZ249" s="22"/>
      <c r="CA249" s="22"/>
      <c r="CB249" s="22"/>
      <c r="CC249" s="22"/>
      <c r="CD249" s="22"/>
      <c r="CE249" s="22"/>
      <c r="CF249" s="22"/>
      <c r="CG249" s="22"/>
      <c r="CH249" s="22"/>
      <c r="CI249" s="22"/>
      <c r="CJ249" s="22"/>
      <c r="CK249" s="22"/>
      <c r="CL249" s="22"/>
      <c r="CM249" s="22"/>
      <c r="CN249" s="22"/>
      <c r="CO249" s="22"/>
      <c r="CP249" s="22"/>
      <c r="CQ249" s="22"/>
      <c r="CR249" s="15"/>
      <c r="CS249" s="15"/>
      <c r="CT249" s="86">
        <f t="shared" si="3"/>
        <v>8</v>
      </c>
    </row>
    <row r="250" spans="1:98">
      <c r="A250" s="56" t="s">
        <v>1322</v>
      </c>
      <c r="B250" s="55" t="s">
        <v>616</v>
      </c>
      <c r="C250" s="15" t="s">
        <v>239</v>
      </c>
      <c r="D250" s="310"/>
      <c r="E250" s="310"/>
      <c r="F250" s="311"/>
      <c r="G250" s="311"/>
      <c r="H250" s="311">
        <v>1</v>
      </c>
      <c r="I250" s="311"/>
      <c r="J250" s="311"/>
      <c r="K250" s="311"/>
      <c r="L250" s="311"/>
      <c r="M250" s="311">
        <v>4</v>
      </c>
      <c r="N250" s="311"/>
      <c r="O250" s="311"/>
      <c r="P250" s="311"/>
      <c r="Q250" s="311"/>
      <c r="R250" s="311"/>
      <c r="S250" s="311"/>
      <c r="T250" s="311"/>
      <c r="U250" s="311"/>
      <c r="V250" s="311"/>
      <c r="W250" s="311"/>
      <c r="X250" s="311"/>
      <c r="Y250" s="311">
        <v>1</v>
      </c>
      <c r="Z250" s="311"/>
      <c r="AA250" s="311">
        <v>1</v>
      </c>
      <c r="AB250" s="311"/>
      <c r="AC250" s="311">
        <v>1</v>
      </c>
      <c r="AD250" s="311"/>
      <c r="AE250" s="311">
        <v>1</v>
      </c>
      <c r="AF250" s="311">
        <v>1</v>
      </c>
      <c r="AG250" s="311"/>
      <c r="AH250" s="311"/>
      <c r="AI250" s="311">
        <v>1</v>
      </c>
      <c r="AJ250" s="311"/>
      <c r="AK250" s="311"/>
      <c r="AL250" s="311"/>
      <c r="AM250" s="311"/>
      <c r="AN250" s="311"/>
      <c r="AO250" s="311"/>
      <c r="AP250" s="311"/>
      <c r="AQ250" s="311"/>
      <c r="AR250" s="311"/>
      <c r="AS250" s="311"/>
      <c r="AT250" s="311"/>
      <c r="AU250" s="311"/>
      <c r="AV250" s="311"/>
      <c r="AW250" s="311"/>
      <c r="AX250" s="311"/>
      <c r="AY250" s="311"/>
      <c r="AZ250" s="311"/>
      <c r="BA250" s="311"/>
      <c r="BB250" s="311">
        <v>1</v>
      </c>
      <c r="BC250" s="311"/>
      <c r="BD250" s="311"/>
      <c r="BE250" s="311"/>
      <c r="BF250" s="311"/>
      <c r="BG250" s="311"/>
      <c r="BH250" s="311"/>
      <c r="BI250" s="312"/>
      <c r="BJ250" s="312"/>
      <c r="BK250" s="312"/>
      <c r="BL250" s="311"/>
      <c r="BM250" s="311"/>
      <c r="BN250" s="311"/>
      <c r="BO250" s="311"/>
      <c r="BP250" s="22"/>
      <c r="BQ250" s="22"/>
      <c r="BR250" s="22"/>
      <c r="BS250" s="22"/>
      <c r="BT250" s="311"/>
      <c r="BU250" s="311" t="s">
        <v>617</v>
      </c>
      <c r="BV250" s="311"/>
      <c r="BW250" s="311"/>
      <c r="BX250" s="311">
        <v>1</v>
      </c>
      <c r="BY250" s="311"/>
      <c r="BZ250" s="22"/>
      <c r="CA250" s="22"/>
      <c r="CB250" s="22"/>
      <c r="CC250" s="22"/>
      <c r="CD250" s="22"/>
      <c r="CE250" s="22"/>
      <c r="CF250" s="22"/>
      <c r="CG250" s="22"/>
      <c r="CH250" s="22"/>
      <c r="CI250" s="22"/>
      <c r="CJ250" s="22"/>
      <c r="CK250" s="22"/>
      <c r="CL250" s="22"/>
      <c r="CM250" s="22"/>
      <c r="CN250" s="22"/>
      <c r="CO250" s="22"/>
      <c r="CP250" s="22"/>
      <c r="CQ250" s="22"/>
      <c r="CR250" s="15"/>
      <c r="CS250" s="15"/>
      <c r="CT250" s="86">
        <f t="shared" si="3"/>
        <v>13</v>
      </c>
    </row>
    <row r="251" spans="1:98">
      <c r="A251" s="56" t="s">
        <v>1322</v>
      </c>
      <c r="B251" s="55" t="s">
        <v>616</v>
      </c>
      <c r="C251" s="15" t="s">
        <v>179</v>
      </c>
      <c r="D251" s="310"/>
      <c r="E251" s="310"/>
      <c r="F251" s="311"/>
      <c r="G251" s="311"/>
      <c r="H251" s="311">
        <v>1</v>
      </c>
      <c r="I251" s="311">
        <v>1</v>
      </c>
      <c r="J251" s="311"/>
      <c r="K251" s="311"/>
      <c r="L251" s="311">
        <v>1</v>
      </c>
      <c r="M251" s="311"/>
      <c r="N251" s="311"/>
      <c r="O251" s="311"/>
      <c r="P251" s="311"/>
      <c r="Q251" s="311"/>
      <c r="R251" s="311"/>
      <c r="S251" s="311"/>
      <c r="T251" s="311"/>
      <c r="U251" s="311"/>
      <c r="V251" s="311"/>
      <c r="W251" s="311"/>
      <c r="X251" s="311"/>
      <c r="Y251" s="311">
        <v>1</v>
      </c>
      <c r="Z251" s="311"/>
      <c r="AA251" s="311"/>
      <c r="AB251" s="311"/>
      <c r="AC251" s="311">
        <v>1</v>
      </c>
      <c r="AD251" s="311"/>
      <c r="AE251" s="311">
        <v>1</v>
      </c>
      <c r="AF251" s="311">
        <v>1</v>
      </c>
      <c r="AG251" s="311"/>
      <c r="AH251" s="311"/>
      <c r="AI251" s="311"/>
      <c r="AJ251" s="311"/>
      <c r="AK251" s="311"/>
      <c r="AL251" s="311"/>
      <c r="AM251" s="311"/>
      <c r="AN251" s="311"/>
      <c r="AO251" s="311"/>
      <c r="AP251" s="311"/>
      <c r="AQ251" s="311"/>
      <c r="AR251" s="311"/>
      <c r="AS251" s="311"/>
      <c r="AT251" s="311"/>
      <c r="AU251" s="311"/>
      <c r="AV251" s="311"/>
      <c r="AW251" s="311"/>
      <c r="AX251" s="311"/>
      <c r="AY251" s="311"/>
      <c r="AZ251" s="311"/>
      <c r="BA251" s="311"/>
      <c r="BB251" s="311">
        <v>2</v>
      </c>
      <c r="BC251" s="311">
        <v>3</v>
      </c>
      <c r="BD251" s="311"/>
      <c r="BE251" s="311"/>
      <c r="BF251" s="311"/>
      <c r="BG251" s="311"/>
      <c r="BH251" s="311"/>
      <c r="BI251" s="312"/>
      <c r="BJ251" s="312"/>
      <c r="BK251" s="312"/>
      <c r="BL251" s="311"/>
      <c r="BM251" s="311"/>
      <c r="BN251" s="311"/>
      <c r="BO251" s="311"/>
      <c r="BP251" s="22"/>
      <c r="BQ251" s="22"/>
      <c r="BR251" s="22"/>
      <c r="BS251" s="22"/>
      <c r="BT251" s="311"/>
      <c r="BU251" s="311"/>
      <c r="BV251" s="311"/>
      <c r="BW251" s="311">
        <v>3</v>
      </c>
      <c r="BX251" s="311">
        <v>1</v>
      </c>
      <c r="BY251" s="311"/>
      <c r="BZ251" s="22"/>
      <c r="CA251" s="22"/>
      <c r="CB251" s="22"/>
      <c r="CC251" s="22"/>
      <c r="CD251" s="22"/>
      <c r="CE251" s="22"/>
      <c r="CF251" s="22"/>
      <c r="CG251" s="22"/>
      <c r="CH251" s="22"/>
      <c r="CI251" s="22"/>
      <c r="CJ251" s="22"/>
      <c r="CK251" s="22"/>
      <c r="CL251" s="22"/>
      <c r="CM251" s="22"/>
      <c r="CN251" s="22"/>
      <c r="CO251" s="22"/>
      <c r="CP251" s="22"/>
      <c r="CQ251" s="22"/>
      <c r="CR251" s="15"/>
      <c r="CS251" s="15"/>
      <c r="CT251" s="86">
        <f t="shared" si="3"/>
        <v>16</v>
      </c>
    </row>
    <row r="252" spans="1:98" ht="30">
      <c r="A252" s="56" t="s">
        <v>618</v>
      </c>
      <c r="B252" s="55" t="s">
        <v>619</v>
      </c>
      <c r="C252" s="15" t="s">
        <v>772</v>
      </c>
      <c r="D252" s="310"/>
      <c r="E252" s="310"/>
      <c r="F252" s="311"/>
      <c r="G252" s="311"/>
      <c r="H252" s="311"/>
      <c r="I252" s="311"/>
      <c r="J252" s="311"/>
      <c r="K252" s="311"/>
      <c r="L252" s="311"/>
      <c r="M252" s="311"/>
      <c r="N252" s="311">
        <v>1</v>
      </c>
      <c r="O252" s="311"/>
      <c r="P252" s="311"/>
      <c r="Q252" s="311"/>
      <c r="R252" s="311"/>
      <c r="S252" s="311"/>
      <c r="T252" s="311"/>
      <c r="U252" s="311">
        <v>1</v>
      </c>
      <c r="V252" s="311"/>
      <c r="W252" s="311"/>
      <c r="X252" s="311"/>
      <c r="Y252" s="311"/>
      <c r="Z252" s="311"/>
      <c r="AA252" s="311"/>
      <c r="AB252" s="311"/>
      <c r="AC252" s="311"/>
      <c r="AD252" s="311"/>
      <c r="AE252" s="311"/>
      <c r="AF252" s="311"/>
      <c r="AG252" s="311"/>
      <c r="AH252" s="311"/>
      <c r="AI252" s="311"/>
      <c r="AJ252" s="311"/>
      <c r="AK252" s="311"/>
      <c r="AL252" s="311"/>
      <c r="AM252" s="311"/>
      <c r="AN252" s="311"/>
      <c r="AO252" s="311"/>
      <c r="AP252" s="311"/>
      <c r="AQ252" s="311"/>
      <c r="AR252" s="311"/>
      <c r="AS252" s="311"/>
      <c r="AT252" s="311"/>
      <c r="AU252" s="311"/>
      <c r="AV252" s="311"/>
      <c r="AW252" s="311"/>
      <c r="AX252" s="311"/>
      <c r="AY252" s="311"/>
      <c r="AZ252" s="311"/>
      <c r="BA252" s="311"/>
      <c r="BB252" s="311"/>
      <c r="BC252" s="311"/>
      <c r="BD252" s="311"/>
      <c r="BE252" s="311"/>
      <c r="BF252" s="311"/>
      <c r="BG252" s="311"/>
      <c r="BH252" s="311"/>
      <c r="BI252" s="311"/>
      <c r="BJ252" s="311"/>
      <c r="BK252" s="311"/>
      <c r="BL252" s="311"/>
      <c r="BM252" s="311"/>
      <c r="BN252" s="311"/>
      <c r="BO252" s="311"/>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15"/>
      <c r="CS252" s="15"/>
      <c r="CT252" s="86">
        <f t="shared" si="3"/>
        <v>2</v>
      </c>
    </row>
    <row r="253" spans="1:98" ht="30">
      <c r="A253" s="56" t="s">
        <v>618</v>
      </c>
      <c r="B253" s="55" t="s">
        <v>620</v>
      </c>
      <c r="C253" s="15" t="s">
        <v>773</v>
      </c>
      <c r="D253" s="310"/>
      <c r="E253" s="310"/>
      <c r="F253" s="311"/>
      <c r="G253" s="311"/>
      <c r="H253" s="311"/>
      <c r="I253" s="311"/>
      <c r="J253" s="311"/>
      <c r="K253" s="311"/>
      <c r="L253" s="311"/>
      <c r="M253" s="311"/>
      <c r="N253" s="311"/>
      <c r="O253" s="311"/>
      <c r="P253" s="311"/>
      <c r="Q253" s="311"/>
      <c r="R253" s="311"/>
      <c r="S253" s="311"/>
      <c r="T253" s="311"/>
      <c r="U253" s="311"/>
      <c r="V253" s="311"/>
      <c r="W253" s="311"/>
      <c r="X253" s="311">
        <v>1</v>
      </c>
      <c r="Y253" s="311"/>
      <c r="Z253" s="311"/>
      <c r="AA253" s="311"/>
      <c r="AB253" s="311"/>
      <c r="AC253" s="311"/>
      <c r="AD253" s="311"/>
      <c r="AE253" s="311"/>
      <c r="AF253" s="311"/>
      <c r="AG253" s="311"/>
      <c r="AH253" s="311"/>
      <c r="AI253" s="311"/>
      <c r="AJ253" s="311"/>
      <c r="AK253" s="311"/>
      <c r="AL253" s="311"/>
      <c r="AM253" s="311"/>
      <c r="AN253" s="311"/>
      <c r="AO253" s="311"/>
      <c r="AP253" s="311"/>
      <c r="AQ253" s="311"/>
      <c r="AR253" s="311"/>
      <c r="AS253" s="311"/>
      <c r="AT253" s="311"/>
      <c r="AU253" s="311"/>
      <c r="AV253" s="311"/>
      <c r="AW253" s="311"/>
      <c r="AX253" s="311"/>
      <c r="AY253" s="311"/>
      <c r="AZ253" s="311"/>
      <c r="BA253" s="311">
        <v>1</v>
      </c>
      <c r="BB253" s="311"/>
      <c r="BC253" s="311"/>
      <c r="BD253" s="311"/>
      <c r="BE253" s="311">
        <v>1</v>
      </c>
      <c r="BF253" s="311"/>
      <c r="BG253" s="311"/>
      <c r="BH253" s="311"/>
      <c r="BI253" s="311"/>
      <c r="BJ253" s="311"/>
      <c r="BK253" s="311"/>
      <c r="BL253" s="311"/>
      <c r="BM253" s="311"/>
      <c r="BN253" s="311"/>
      <c r="BO253" s="311"/>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15"/>
      <c r="CS253" s="15"/>
      <c r="CT253" s="86">
        <f t="shared" si="3"/>
        <v>3</v>
      </c>
    </row>
    <row r="254" spans="1:98" ht="30">
      <c r="A254" s="56" t="s">
        <v>618</v>
      </c>
      <c r="B254" s="55" t="s">
        <v>621</v>
      </c>
      <c r="C254" s="15" t="s">
        <v>774</v>
      </c>
      <c r="D254" s="310"/>
      <c r="E254" s="310"/>
      <c r="F254" s="311"/>
      <c r="G254" s="311"/>
      <c r="H254" s="311"/>
      <c r="I254" s="311"/>
      <c r="J254" s="311"/>
      <c r="K254" s="311"/>
      <c r="L254" s="311"/>
      <c r="M254" s="311"/>
      <c r="N254" s="311"/>
      <c r="O254" s="311"/>
      <c r="P254" s="311"/>
      <c r="Q254" s="311"/>
      <c r="R254" s="311"/>
      <c r="S254" s="311">
        <v>1</v>
      </c>
      <c r="T254" s="311"/>
      <c r="U254" s="311"/>
      <c r="V254" s="311">
        <v>1</v>
      </c>
      <c r="W254" s="311"/>
      <c r="X254" s="311"/>
      <c r="Y254" s="311"/>
      <c r="Z254" s="311"/>
      <c r="AA254" s="311"/>
      <c r="AB254" s="311"/>
      <c r="AC254" s="311"/>
      <c r="AD254" s="311"/>
      <c r="AE254" s="311"/>
      <c r="AF254" s="311"/>
      <c r="AG254" s="311"/>
      <c r="AH254" s="311"/>
      <c r="AI254" s="311"/>
      <c r="AJ254" s="311"/>
      <c r="AK254" s="311"/>
      <c r="AL254" s="311"/>
      <c r="AM254" s="311"/>
      <c r="AN254" s="311"/>
      <c r="AO254" s="311"/>
      <c r="AP254" s="311"/>
      <c r="AQ254" s="311"/>
      <c r="AR254" s="311"/>
      <c r="AS254" s="311"/>
      <c r="AT254" s="311"/>
      <c r="AU254" s="311"/>
      <c r="AV254" s="311"/>
      <c r="AW254" s="311"/>
      <c r="AX254" s="311"/>
      <c r="AY254" s="311"/>
      <c r="AZ254" s="311"/>
      <c r="BA254" s="311"/>
      <c r="BB254" s="311"/>
      <c r="BC254" s="311"/>
      <c r="BD254" s="311"/>
      <c r="BE254" s="311"/>
      <c r="BF254" s="311"/>
      <c r="BG254" s="311"/>
      <c r="BH254" s="311"/>
      <c r="BI254" s="311"/>
      <c r="BJ254" s="311"/>
      <c r="BK254" s="311"/>
      <c r="BL254" s="311"/>
      <c r="BM254" s="311"/>
      <c r="BN254" s="311"/>
      <c r="BO254" s="311"/>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15"/>
      <c r="CS254" s="15"/>
      <c r="CT254" s="86">
        <f t="shared" si="3"/>
        <v>2</v>
      </c>
    </row>
    <row r="255" spans="1:98" ht="30">
      <c r="A255" s="56" t="s">
        <v>618</v>
      </c>
      <c r="B255" s="55" t="s">
        <v>622</v>
      </c>
      <c r="C255" s="15" t="s">
        <v>775</v>
      </c>
      <c r="D255" s="310"/>
      <c r="E255" s="310"/>
      <c r="F255" s="311"/>
      <c r="G255" s="311"/>
      <c r="H255" s="311"/>
      <c r="I255" s="311"/>
      <c r="J255" s="311"/>
      <c r="K255" s="311"/>
      <c r="L255" s="311"/>
      <c r="M255" s="311"/>
      <c r="N255" s="311"/>
      <c r="O255" s="311"/>
      <c r="P255" s="311"/>
      <c r="Q255" s="311"/>
      <c r="R255" s="311"/>
      <c r="S255" s="311"/>
      <c r="T255" s="311"/>
      <c r="U255" s="311"/>
      <c r="V255" s="311"/>
      <c r="W255" s="311">
        <v>1</v>
      </c>
      <c r="X255" s="311"/>
      <c r="Y255" s="311"/>
      <c r="Z255" s="311"/>
      <c r="AA255" s="311"/>
      <c r="AB255" s="311"/>
      <c r="AC255" s="311"/>
      <c r="AD255" s="311"/>
      <c r="AE255" s="311"/>
      <c r="AF255" s="311"/>
      <c r="AG255" s="311"/>
      <c r="AH255" s="311"/>
      <c r="AI255" s="311"/>
      <c r="AJ255" s="311"/>
      <c r="AK255" s="311"/>
      <c r="AL255" s="311"/>
      <c r="AM255" s="311"/>
      <c r="AN255" s="311"/>
      <c r="AO255" s="311"/>
      <c r="AP255" s="311"/>
      <c r="AQ255" s="311"/>
      <c r="AR255" s="311"/>
      <c r="AS255" s="311"/>
      <c r="AT255" s="311"/>
      <c r="AU255" s="311"/>
      <c r="AV255" s="311"/>
      <c r="AW255" s="311"/>
      <c r="AX255" s="311"/>
      <c r="AY255" s="311"/>
      <c r="AZ255" s="311"/>
      <c r="BA255" s="311"/>
      <c r="BB255" s="311"/>
      <c r="BC255" s="311"/>
      <c r="BD255" s="311"/>
      <c r="BE255" s="311"/>
      <c r="BF255" s="311"/>
      <c r="BG255" s="311"/>
      <c r="BH255" s="311"/>
      <c r="BI255" s="311"/>
      <c r="BJ255" s="311"/>
      <c r="BK255" s="311"/>
      <c r="BL255" s="311"/>
      <c r="BM255" s="311"/>
      <c r="BN255" s="311"/>
      <c r="BO255" s="311"/>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15"/>
      <c r="CS255" s="15"/>
      <c r="CT255" s="86">
        <f t="shared" si="3"/>
        <v>1</v>
      </c>
    </row>
    <row r="256" spans="1:98" ht="30">
      <c r="A256" s="56" t="s">
        <v>618</v>
      </c>
      <c r="B256" s="55" t="s">
        <v>623</v>
      </c>
      <c r="C256" s="15" t="s">
        <v>776</v>
      </c>
      <c r="D256" s="310"/>
      <c r="E256" s="310"/>
      <c r="F256" s="311"/>
      <c r="G256" s="311"/>
      <c r="H256" s="311"/>
      <c r="I256" s="311"/>
      <c r="J256" s="311"/>
      <c r="K256" s="311"/>
      <c r="L256" s="311"/>
      <c r="M256" s="311"/>
      <c r="N256" s="311"/>
      <c r="O256" s="311"/>
      <c r="P256" s="311"/>
      <c r="Q256" s="311"/>
      <c r="R256" s="311"/>
      <c r="S256" s="311"/>
      <c r="T256" s="311">
        <v>1</v>
      </c>
      <c r="U256" s="311"/>
      <c r="V256" s="311"/>
      <c r="W256" s="311"/>
      <c r="X256" s="311"/>
      <c r="Y256" s="311"/>
      <c r="Z256" s="311"/>
      <c r="AA256" s="311"/>
      <c r="AB256" s="311"/>
      <c r="AC256" s="311"/>
      <c r="AD256" s="311"/>
      <c r="AE256" s="311"/>
      <c r="AF256" s="311"/>
      <c r="AG256" s="311"/>
      <c r="AH256" s="311"/>
      <c r="AI256" s="311"/>
      <c r="AJ256" s="311"/>
      <c r="AK256" s="311"/>
      <c r="AL256" s="311"/>
      <c r="AM256" s="311"/>
      <c r="AN256" s="311"/>
      <c r="AO256" s="311"/>
      <c r="AP256" s="311"/>
      <c r="AQ256" s="311"/>
      <c r="AR256" s="311"/>
      <c r="AS256" s="311"/>
      <c r="AT256" s="311"/>
      <c r="AU256" s="311"/>
      <c r="AV256" s="311"/>
      <c r="AW256" s="311"/>
      <c r="AX256" s="311"/>
      <c r="AY256" s="311"/>
      <c r="AZ256" s="311"/>
      <c r="BA256" s="311"/>
      <c r="BB256" s="311"/>
      <c r="BC256" s="311"/>
      <c r="BD256" s="311"/>
      <c r="BE256" s="311"/>
      <c r="BF256" s="311"/>
      <c r="BG256" s="311"/>
      <c r="BH256" s="311"/>
      <c r="BI256" s="311"/>
      <c r="BJ256" s="311"/>
      <c r="BK256" s="311"/>
      <c r="BL256" s="311"/>
      <c r="BM256" s="311"/>
      <c r="BN256" s="311"/>
      <c r="BO256" s="311"/>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15"/>
      <c r="CS256" s="15"/>
      <c r="CT256" s="86">
        <f t="shared" si="3"/>
        <v>1</v>
      </c>
    </row>
    <row r="257" spans="1:98" ht="30">
      <c r="A257" s="56" t="s">
        <v>618</v>
      </c>
      <c r="B257" s="55" t="s">
        <v>624</v>
      </c>
      <c r="C257" s="15" t="s">
        <v>777</v>
      </c>
      <c r="D257" s="310"/>
      <c r="E257" s="310"/>
      <c r="F257" s="311"/>
      <c r="G257" s="311"/>
      <c r="H257" s="311"/>
      <c r="I257" s="311"/>
      <c r="J257" s="311"/>
      <c r="K257" s="311"/>
      <c r="L257" s="311"/>
      <c r="M257" s="311">
        <v>1</v>
      </c>
      <c r="N257" s="311"/>
      <c r="O257" s="311"/>
      <c r="P257" s="311"/>
      <c r="Q257" s="311"/>
      <c r="R257" s="311"/>
      <c r="S257" s="311"/>
      <c r="T257" s="311"/>
      <c r="U257" s="311"/>
      <c r="V257" s="311"/>
      <c r="W257" s="311"/>
      <c r="X257" s="311"/>
      <c r="Y257" s="311"/>
      <c r="Z257" s="311"/>
      <c r="AA257" s="311"/>
      <c r="AB257" s="311"/>
      <c r="AC257" s="311"/>
      <c r="AD257" s="311"/>
      <c r="AE257" s="311"/>
      <c r="AF257" s="311"/>
      <c r="AG257" s="311"/>
      <c r="AH257" s="311"/>
      <c r="AI257" s="311"/>
      <c r="AJ257" s="311"/>
      <c r="AK257" s="311"/>
      <c r="AL257" s="311"/>
      <c r="AM257" s="311"/>
      <c r="AN257" s="311"/>
      <c r="AO257" s="311"/>
      <c r="AP257" s="311"/>
      <c r="AQ257" s="311"/>
      <c r="AR257" s="311"/>
      <c r="AS257" s="311"/>
      <c r="AT257" s="311"/>
      <c r="AU257" s="311"/>
      <c r="AV257" s="311"/>
      <c r="AW257" s="311"/>
      <c r="AX257" s="311"/>
      <c r="AY257" s="311"/>
      <c r="AZ257" s="311"/>
      <c r="BA257" s="311"/>
      <c r="BB257" s="311"/>
      <c r="BC257" s="311"/>
      <c r="BD257" s="311"/>
      <c r="BE257" s="311"/>
      <c r="BF257" s="311"/>
      <c r="BG257" s="311"/>
      <c r="BH257" s="311"/>
      <c r="BI257" s="311"/>
      <c r="BJ257" s="311"/>
      <c r="BK257" s="311"/>
      <c r="BL257" s="311"/>
      <c r="BM257" s="311"/>
      <c r="BN257" s="311"/>
      <c r="BO257" s="311"/>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15"/>
      <c r="CS257" s="15"/>
      <c r="CT257" s="86">
        <f t="shared" si="3"/>
        <v>1</v>
      </c>
    </row>
    <row r="258" spans="1:98" ht="30">
      <c r="A258" s="56" t="s">
        <v>618</v>
      </c>
      <c r="B258" s="55" t="s">
        <v>625</v>
      </c>
      <c r="C258" s="15" t="s">
        <v>778</v>
      </c>
      <c r="D258" s="310"/>
      <c r="E258" s="310"/>
      <c r="F258" s="311"/>
      <c r="G258" s="311"/>
      <c r="H258" s="311"/>
      <c r="I258" s="311"/>
      <c r="J258" s="311"/>
      <c r="K258" s="311"/>
      <c r="L258" s="311"/>
      <c r="M258" s="311">
        <v>2</v>
      </c>
      <c r="N258" s="311"/>
      <c r="O258" s="311"/>
      <c r="P258" s="311"/>
      <c r="Q258" s="311"/>
      <c r="R258" s="311"/>
      <c r="S258" s="311"/>
      <c r="T258" s="311"/>
      <c r="U258" s="311"/>
      <c r="V258" s="311"/>
      <c r="W258" s="311"/>
      <c r="X258" s="311"/>
      <c r="Y258" s="311"/>
      <c r="Z258" s="311"/>
      <c r="AA258" s="311"/>
      <c r="AB258" s="311"/>
      <c r="AC258" s="311"/>
      <c r="AD258" s="311"/>
      <c r="AE258" s="311"/>
      <c r="AF258" s="311"/>
      <c r="AG258" s="311"/>
      <c r="AH258" s="311"/>
      <c r="AI258" s="311"/>
      <c r="AJ258" s="311"/>
      <c r="AK258" s="311"/>
      <c r="AL258" s="311"/>
      <c r="AM258" s="311"/>
      <c r="AN258" s="311"/>
      <c r="AO258" s="311"/>
      <c r="AP258" s="311"/>
      <c r="AQ258" s="311"/>
      <c r="AR258" s="311"/>
      <c r="AS258" s="311"/>
      <c r="AT258" s="311"/>
      <c r="AU258" s="311"/>
      <c r="AV258" s="311"/>
      <c r="AW258" s="311"/>
      <c r="AX258" s="311"/>
      <c r="AY258" s="311"/>
      <c r="AZ258" s="311"/>
      <c r="BA258" s="311"/>
      <c r="BB258" s="311"/>
      <c r="BC258" s="311"/>
      <c r="BD258" s="311"/>
      <c r="BE258" s="311"/>
      <c r="BF258" s="311"/>
      <c r="BG258" s="311"/>
      <c r="BH258" s="311"/>
      <c r="BI258" s="311"/>
      <c r="BJ258" s="311"/>
      <c r="BK258" s="311"/>
      <c r="BL258" s="311"/>
      <c r="BM258" s="311"/>
      <c r="BN258" s="311"/>
      <c r="BO258" s="311"/>
      <c r="BP258" s="22"/>
      <c r="BQ258" s="22"/>
      <c r="BR258" s="22"/>
      <c r="BS258" s="22"/>
      <c r="BT258" s="311"/>
      <c r="BU258" s="311"/>
      <c r="BV258" s="311"/>
      <c r="BW258" s="311"/>
      <c r="BX258" s="311"/>
      <c r="BY258" s="311"/>
      <c r="BZ258" s="22"/>
      <c r="CA258" s="22"/>
      <c r="CB258" s="22"/>
      <c r="CC258" s="22"/>
      <c r="CD258" s="22"/>
      <c r="CE258" s="22"/>
      <c r="CF258" s="22"/>
      <c r="CG258" s="22"/>
      <c r="CH258" s="22"/>
      <c r="CI258" s="22"/>
      <c r="CJ258" s="22"/>
      <c r="CK258" s="22"/>
      <c r="CL258" s="22"/>
      <c r="CM258" s="22"/>
      <c r="CN258" s="22"/>
      <c r="CO258" s="22"/>
      <c r="CP258" s="22"/>
      <c r="CQ258" s="22"/>
      <c r="CR258" s="15"/>
      <c r="CS258" s="15"/>
      <c r="CT258" s="86">
        <f t="shared" si="3"/>
        <v>2</v>
      </c>
    </row>
    <row r="259" spans="1:98" ht="30">
      <c r="A259" s="56" t="s">
        <v>618</v>
      </c>
      <c r="B259" s="55" t="s">
        <v>626</v>
      </c>
      <c r="C259" s="15" t="s">
        <v>779</v>
      </c>
      <c r="D259" s="310"/>
      <c r="E259" s="310"/>
      <c r="F259" s="311"/>
      <c r="G259" s="311"/>
      <c r="H259" s="311"/>
      <c r="I259" s="311"/>
      <c r="J259" s="311"/>
      <c r="K259" s="311"/>
      <c r="L259" s="311"/>
      <c r="M259" s="311">
        <v>1</v>
      </c>
      <c r="N259" s="311"/>
      <c r="O259" s="311"/>
      <c r="P259" s="311"/>
      <c r="Q259" s="311"/>
      <c r="R259" s="311"/>
      <c r="S259" s="311"/>
      <c r="T259" s="311"/>
      <c r="U259" s="311"/>
      <c r="V259" s="311"/>
      <c r="W259" s="311"/>
      <c r="X259" s="311"/>
      <c r="Y259" s="311"/>
      <c r="Z259" s="311"/>
      <c r="AA259" s="311"/>
      <c r="AB259" s="311"/>
      <c r="AC259" s="311"/>
      <c r="AD259" s="311"/>
      <c r="AE259" s="311"/>
      <c r="AF259" s="311"/>
      <c r="AG259" s="311"/>
      <c r="AH259" s="311"/>
      <c r="AI259" s="311"/>
      <c r="AJ259" s="311"/>
      <c r="AK259" s="311"/>
      <c r="AL259" s="311"/>
      <c r="AM259" s="311"/>
      <c r="AN259" s="311"/>
      <c r="AO259" s="311"/>
      <c r="AP259" s="311"/>
      <c r="AQ259" s="311"/>
      <c r="AR259" s="311"/>
      <c r="AS259" s="311"/>
      <c r="AT259" s="311"/>
      <c r="AU259" s="311"/>
      <c r="AV259" s="311"/>
      <c r="AW259" s="311"/>
      <c r="AX259" s="311"/>
      <c r="AY259" s="311"/>
      <c r="AZ259" s="311"/>
      <c r="BA259" s="311"/>
      <c r="BB259" s="311"/>
      <c r="BC259" s="311"/>
      <c r="BD259" s="311"/>
      <c r="BE259" s="311"/>
      <c r="BF259" s="311"/>
      <c r="BG259" s="311"/>
      <c r="BH259" s="311"/>
      <c r="BI259" s="311"/>
      <c r="BJ259" s="311"/>
      <c r="BK259" s="311"/>
      <c r="BL259" s="311"/>
      <c r="BM259" s="311"/>
      <c r="BN259" s="311"/>
      <c r="BO259" s="311"/>
      <c r="BP259" s="22"/>
      <c r="BQ259" s="22"/>
      <c r="BR259" s="22"/>
      <c r="BS259" s="22"/>
      <c r="BT259" s="311"/>
      <c r="BU259" s="311"/>
      <c r="BV259" s="311"/>
      <c r="BW259" s="311"/>
      <c r="BX259" s="311"/>
      <c r="BY259" s="311"/>
      <c r="BZ259" s="22"/>
      <c r="CA259" s="22"/>
      <c r="CB259" s="22"/>
      <c r="CC259" s="22"/>
      <c r="CD259" s="22"/>
      <c r="CE259" s="22"/>
      <c r="CF259" s="22"/>
      <c r="CG259" s="22"/>
      <c r="CH259" s="22"/>
      <c r="CI259" s="22"/>
      <c r="CJ259" s="22"/>
      <c r="CK259" s="22"/>
      <c r="CL259" s="22"/>
      <c r="CM259" s="22"/>
      <c r="CN259" s="22"/>
      <c r="CO259" s="22"/>
      <c r="CP259" s="22"/>
      <c r="CQ259" s="22"/>
      <c r="CR259" s="15"/>
      <c r="CS259" s="15"/>
      <c r="CT259" s="86">
        <f t="shared" si="3"/>
        <v>1</v>
      </c>
    </row>
    <row r="260" spans="1:98" ht="30">
      <c r="A260" s="56" t="s">
        <v>618</v>
      </c>
      <c r="B260" s="55" t="s">
        <v>627</v>
      </c>
      <c r="C260" s="15" t="s">
        <v>780</v>
      </c>
      <c r="D260" s="310"/>
      <c r="E260" s="310"/>
      <c r="F260" s="311"/>
      <c r="G260" s="311">
        <v>2</v>
      </c>
      <c r="H260" s="311">
        <v>2</v>
      </c>
      <c r="I260" s="311"/>
      <c r="J260" s="311"/>
      <c r="K260" s="311"/>
      <c r="L260" s="311"/>
      <c r="M260" s="311"/>
      <c r="N260" s="311"/>
      <c r="O260" s="311"/>
      <c r="P260" s="311"/>
      <c r="Q260" s="311">
        <v>1</v>
      </c>
      <c r="R260" s="311"/>
      <c r="S260" s="311"/>
      <c r="T260" s="311"/>
      <c r="U260" s="311"/>
      <c r="V260" s="311"/>
      <c r="W260" s="311"/>
      <c r="X260" s="311"/>
      <c r="Y260" s="311"/>
      <c r="Z260" s="311"/>
      <c r="AA260" s="311"/>
      <c r="AB260" s="311"/>
      <c r="AC260" s="311"/>
      <c r="AD260" s="311"/>
      <c r="AE260" s="311"/>
      <c r="AF260" s="311"/>
      <c r="AG260" s="311"/>
      <c r="AH260" s="311"/>
      <c r="AI260" s="311"/>
      <c r="AJ260" s="311"/>
      <c r="AK260" s="311"/>
      <c r="AL260" s="311"/>
      <c r="AM260" s="311"/>
      <c r="AN260" s="311"/>
      <c r="AO260" s="311"/>
      <c r="AP260" s="311"/>
      <c r="AQ260" s="311"/>
      <c r="AR260" s="311"/>
      <c r="AS260" s="311"/>
      <c r="AT260" s="311"/>
      <c r="AU260" s="311"/>
      <c r="AV260" s="311"/>
      <c r="AW260" s="311"/>
      <c r="AX260" s="311"/>
      <c r="AY260" s="311"/>
      <c r="AZ260" s="311"/>
      <c r="BA260" s="311"/>
      <c r="BB260" s="311"/>
      <c r="BC260" s="311"/>
      <c r="BD260" s="311"/>
      <c r="BE260" s="311"/>
      <c r="BF260" s="311"/>
      <c r="BG260" s="311"/>
      <c r="BH260" s="311"/>
      <c r="BI260" s="311"/>
      <c r="BJ260" s="311"/>
      <c r="BK260" s="311"/>
      <c r="BL260" s="311"/>
      <c r="BM260" s="311"/>
      <c r="BN260" s="311"/>
      <c r="BO260" s="311"/>
      <c r="BP260" s="22"/>
      <c r="BQ260" s="22"/>
      <c r="BR260" s="22"/>
      <c r="BS260" s="22"/>
      <c r="BT260" s="311"/>
      <c r="BU260" s="311"/>
      <c r="BV260" s="311"/>
      <c r="BW260" s="311"/>
      <c r="BX260" s="311"/>
      <c r="BY260" s="311"/>
      <c r="BZ260" s="22"/>
      <c r="CA260" s="22"/>
      <c r="CB260" s="22"/>
      <c r="CC260" s="22"/>
      <c r="CD260" s="22"/>
      <c r="CE260" s="22"/>
      <c r="CF260" s="22"/>
      <c r="CG260" s="22"/>
      <c r="CH260" s="22"/>
      <c r="CI260" s="22"/>
      <c r="CJ260" s="22"/>
      <c r="CK260" s="22"/>
      <c r="CL260" s="22"/>
      <c r="CM260" s="22"/>
      <c r="CN260" s="22"/>
      <c r="CO260" s="22"/>
      <c r="CP260" s="22"/>
      <c r="CQ260" s="22"/>
      <c r="CR260" s="15"/>
      <c r="CS260" s="15"/>
      <c r="CT260" s="86">
        <f t="shared" si="3"/>
        <v>5</v>
      </c>
    </row>
    <row r="261" spans="1:98" ht="30">
      <c r="A261" s="56" t="s">
        <v>618</v>
      </c>
      <c r="B261" s="55" t="s">
        <v>628</v>
      </c>
      <c r="C261" s="15" t="s">
        <v>781</v>
      </c>
      <c r="D261" s="310"/>
      <c r="E261" s="310"/>
      <c r="F261" s="311"/>
      <c r="G261" s="311"/>
      <c r="H261" s="311"/>
      <c r="I261" s="311"/>
      <c r="J261" s="311"/>
      <c r="K261" s="311"/>
      <c r="L261" s="311"/>
      <c r="M261" s="311"/>
      <c r="N261" s="311">
        <v>1</v>
      </c>
      <c r="O261" s="311"/>
      <c r="P261" s="311"/>
      <c r="Q261" s="311"/>
      <c r="R261" s="311"/>
      <c r="S261" s="311"/>
      <c r="T261" s="311"/>
      <c r="U261" s="311"/>
      <c r="V261" s="311"/>
      <c r="W261" s="311"/>
      <c r="X261" s="311"/>
      <c r="Y261" s="311"/>
      <c r="Z261" s="311"/>
      <c r="AA261" s="311"/>
      <c r="AB261" s="311"/>
      <c r="AC261" s="311"/>
      <c r="AD261" s="311"/>
      <c r="AE261" s="311"/>
      <c r="AF261" s="311"/>
      <c r="AG261" s="311"/>
      <c r="AH261" s="311"/>
      <c r="AI261" s="311"/>
      <c r="AJ261" s="311"/>
      <c r="AK261" s="311"/>
      <c r="AL261" s="311"/>
      <c r="AM261" s="311"/>
      <c r="AN261" s="311"/>
      <c r="AO261" s="311"/>
      <c r="AP261" s="311"/>
      <c r="AQ261" s="311"/>
      <c r="AR261" s="311"/>
      <c r="AS261" s="311"/>
      <c r="AT261" s="311"/>
      <c r="AU261" s="311"/>
      <c r="AV261" s="311"/>
      <c r="AW261" s="311"/>
      <c r="AX261" s="311"/>
      <c r="AY261" s="311"/>
      <c r="AZ261" s="311"/>
      <c r="BA261" s="311"/>
      <c r="BB261" s="311"/>
      <c r="BC261" s="311"/>
      <c r="BD261" s="311"/>
      <c r="BE261" s="311"/>
      <c r="BF261" s="311"/>
      <c r="BG261" s="311"/>
      <c r="BH261" s="311"/>
      <c r="BI261" s="311"/>
      <c r="BJ261" s="311"/>
      <c r="BK261" s="311"/>
      <c r="BL261" s="311"/>
      <c r="BM261" s="311"/>
      <c r="BN261" s="311"/>
      <c r="BO261" s="311"/>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15"/>
      <c r="CS261" s="15"/>
      <c r="CT261" s="86">
        <f t="shared" si="3"/>
        <v>1</v>
      </c>
    </row>
    <row r="262" spans="1:98" ht="30">
      <c r="A262" s="56" t="s">
        <v>618</v>
      </c>
      <c r="B262" s="55" t="s">
        <v>629</v>
      </c>
      <c r="C262" s="15" t="s">
        <v>782</v>
      </c>
      <c r="D262" s="310"/>
      <c r="E262" s="310"/>
      <c r="F262" s="311"/>
      <c r="G262" s="311"/>
      <c r="H262" s="311"/>
      <c r="I262" s="311"/>
      <c r="J262" s="311"/>
      <c r="K262" s="311">
        <v>2</v>
      </c>
      <c r="L262" s="311"/>
      <c r="M262" s="311"/>
      <c r="N262" s="311">
        <v>1</v>
      </c>
      <c r="O262" s="311"/>
      <c r="P262" s="311"/>
      <c r="Q262" s="311"/>
      <c r="R262" s="311"/>
      <c r="S262" s="311"/>
      <c r="T262" s="311"/>
      <c r="U262" s="311"/>
      <c r="V262" s="311"/>
      <c r="W262" s="311"/>
      <c r="X262" s="311"/>
      <c r="Y262" s="311"/>
      <c r="Z262" s="311"/>
      <c r="AA262" s="311"/>
      <c r="AB262" s="311"/>
      <c r="AC262" s="311"/>
      <c r="AD262" s="311"/>
      <c r="AE262" s="311"/>
      <c r="AF262" s="311"/>
      <c r="AG262" s="311"/>
      <c r="AH262" s="311"/>
      <c r="AI262" s="311"/>
      <c r="AJ262" s="311"/>
      <c r="AK262" s="311"/>
      <c r="AL262" s="311"/>
      <c r="AM262" s="311"/>
      <c r="AN262" s="311"/>
      <c r="AO262" s="311"/>
      <c r="AP262" s="311"/>
      <c r="AQ262" s="311"/>
      <c r="AR262" s="311"/>
      <c r="AS262" s="311"/>
      <c r="AT262" s="311"/>
      <c r="AU262" s="311"/>
      <c r="AV262" s="311"/>
      <c r="AW262" s="311"/>
      <c r="AX262" s="311"/>
      <c r="AY262" s="311"/>
      <c r="AZ262" s="311"/>
      <c r="BA262" s="311"/>
      <c r="BB262" s="311"/>
      <c r="BC262" s="311"/>
      <c r="BD262" s="311"/>
      <c r="BE262" s="311"/>
      <c r="BF262" s="311"/>
      <c r="BG262" s="311"/>
      <c r="BH262" s="311"/>
      <c r="BI262" s="311"/>
      <c r="BJ262" s="311"/>
      <c r="BK262" s="311"/>
      <c r="BL262" s="311"/>
      <c r="BM262" s="311"/>
      <c r="BN262" s="311"/>
      <c r="BO262" s="311"/>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15"/>
      <c r="CS262" s="15"/>
      <c r="CT262" s="86">
        <f t="shared" ref="CT262:CT278" si="4">SUM(F262:CQ262)</f>
        <v>3</v>
      </c>
    </row>
    <row r="263" spans="1:98" ht="30">
      <c r="A263" s="56" t="s">
        <v>618</v>
      </c>
      <c r="B263" s="55" t="s">
        <v>630</v>
      </c>
      <c r="C263" s="15" t="s">
        <v>783</v>
      </c>
      <c r="D263" s="310"/>
      <c r="E263" s="310"/>
      <c r="F263" s="311"/>
      <c r="G263" s="311"/>
      <c r="H263" s="311"/>
      <c r="I263" s="311"/>
      <c r="J263" s="311"/>
      <c r="K263" s="311">
        <v>1</v>
      </c>
      <c r="L263" s="311"/>
      <c r="M263" s="311"/>
      <c r="N263" s="311"/>
      <c r="O263" s="311"/>
      <c r="P263" s="311"/>
      <c r="Q263" s="311"/>
      <c r="R263" s="311"/>
      <c r="S263" s="311"/>
      <c r="T263" s="311"/>
      <c r="U263" s="311"/>
      <c r="V263" s="311"/>
      <c r="W263" s="311"/>
      <c r="X263" s="311"/>
      <c r="Y263" s="311"/>
      <c r="Z263" s="311"/>
      <c r="AA263" s="311"/>
      <c r="AB263" s="311"/>
      <c r="AC263" s="311"/>
      <c r="AD263" s="311"/>
      <c r="AE263" s="311"/>
      <c r="AF263" s="311"/>
      <c r="AG263" s="311"/>
      <c r="AH263" s="311"/>
      <c r="AI263" s="311"/>
      <c r="AJ263" s="311"/>
      <c r="AK263" s="311"/>
      <c r="AL263" s="311"/>
      <c r="AM263" s="311"/>
      <c r="AN263" s="311"/>
      <c r="AO263" s="311"/>
      <c r="AP263" s="311"/>
      <c r="AQ263" s="311"/>
      <c r="AR263" s="311"/>
      <c r="AS263" s="311"/>
      <c r="AT263" s="311"/>
      <c r="AU263" s="311"/>
      <c r="AV263" s="311"/>
      <c r="AW263" s="311"/>
      <c r="AX263" s="311"/>
      <c r="AY263" s="311"/>
      <c r="AZ263" s="311"/>
      <c r="BA263" s="311"/>
      <c r="BB263" s="311"/>
      <c r="BC263" s="311"/>
      <c r="BD263" s="311"/>
      <c r="BE263" s="311"/>
      <c r="BF263" s="311"/>
      <c r="BG263" s="311"/>
      <c r="BH263" s="311"/>
      <c r="BI263" s="311"/>
      <c r="BJ263" s="311"/>
      <c r="BK263" s="311"/>
      <c r="BL263" s="311"/>
      <c r="BM263" s="311"/>
      <c r="BN263" s="311"/>
      <c r="BO263" s="311"/>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15"/>
      <c r="CS263" s="15"/>
      <c r="CT263" s="86">
        <f t="shared" si="4"/>
        <v>1</v>
      </c>
    </row>
    <row r="264" spans="1:98" ht="30">
      <c r="A264" s="56" t="s">
        <v>618</v>
      </c>
      <c r="B264" s="55" t="s">
        <v>631</v>
      </c>
      <c r="C264" s="15" t="s">
        <v>784</v>
      </c>
      <c r="D264" s="310"/>
      <c r="E264" s="310"/>
      <c r="F264" s="311"/>
      <c r="G264" s="311"/>
      <c r="H264" s="311"/>
      <c r="I264" s="311"/>
      <c r="J264" s="311"/>
      <c r="K264" s="311">
        <v>1</v>
      </c>
      <c r="L264" s="311"/>
      <c r="M264" s="311"/>
      <c r="N264" s="311"/>
      <c r="O264" s="311"/>
      <c r="P264" s="311"/>
      <c r="Q264" s="311"/>
      <c r="R264" s="311"/>
      <c r="S264" s="311"/>
      <c r="T264" s="311"/>
      <c r="U264" s="311"/>
      <c r="V264" s="311"/>
      <c r="W264" s="311"/>
      <c r="X264" s="311"/>
      <c r="Y264" s="311"/>
      <c r="Z264" s="311"/>
      <c r="AA264" s="311"/>
      <c r="AB264" s="311"/>
      <c r="AC264" s="311"/>
      <c r="AD264" s="311"/>
      <c r="AE264" s="311"/>
      <c r="AF264" s="311"/>
      <c r="AG264" s="311"/>
      <c r="AH264" s="311"/>
      <c r="AI264" s="311"/>
      <c r="AJ264" s="311"/>
      <c r="AK264" s="311"/>
      <c r="AL264" s="311"/>
      <c r="AM264" s="311"/>
      <c r="AN264" s="311"/>
      <c r="AO264" s="311"/>
      <c r="AP264" s="311"/>
      <c r="AQ264" s="311"/>
      <c r="AR264" s="311"/>
      <c r="AS264" s="311"/>
      <c r="AT264" s="311"/>
      <c r="AU264" s="311"/>
      <c r="AV264" s="311"/>
      <c r="AW264" s="311"/>
      <c r="AX264" s="311"/>
      <c r="AY264" s="311"/>
      <c r="AZ264" s="311"/>
      <c r="BA264" s="311"/>
      <c r="BB264" s="311"/>
      <c r="BC264" s="311"/>
      <c r="BD264" s="311"/>
      <c r="BE264" s="311"/>
      <c r="BF264" s="311"/>
      <c r="BG264" s="311"/>
      <c r="BH264" s="311"/>
      <c r="BI264" s="311"/>
      <c r="BJ264" s="311"/>
      <c r="BK264" s="311"/>
      <c r="BL264" s="311"/>
      <c r="BM264" s="311"/>
      <c r="BN264" s="311"/>
      <c r="BO264" s="311"/>
      <c r="BP264" s="22"/>
      <c r="BQ264" s="22"/>
      <c r="BR264" s="22"/>
      <c r="BS264" s="22"/>
      <c r="BT264" s="22"/>
      <c r="BU264" s="22"/>
      <c r="BV264" s="22"/>
      <c r="BW264" s="22">
        <v>1</v>
      </c>
      <c r="BX264" s="22"/>
      <c r="BY264" s="22"/>
      <c r="BZ264" s="22"/>
      <c r="CA264" s="22"/>
      <c r="CB264" s="22"/>
      <c r="CC264" s="22"/>
      <c r="CD264" s="22"/>
      <c r="CE264" s="22"/>
      <c r="CF264" s="22"/>
      <c r="CG264" s="22"/>
      <c r="CH264" s="22"/>
      <c r="CI264" s="22"/>
      <c r="CJ264" s="22"/>
      <c r="CK264" s="22"/>
      <c r="CL264" s="22"/>
      <c r="CM264" s="22"/>
      <c r="CN264" s="22"/>
      <c r="CO264" s="22"/>
      <c r="CP264" s="22"/>
      <c r="CQ264" s="22"/>
      <c r="CR264" s="15"/>
      <c r="CS264" s="15"/>
      <c r="CT264" s="86">
        <f t="shared" si="4"/>
        <v>2</v>
      </c>
    </row>
    <row r="265" spans="1:98" ht="30.75">
      <c r="A265" s="56" t="s">
        <v>618</v>
      </c>
      <c r="B265" s="55" t="s">
        <v>632</v>
      </c>
      <c r="C265" s="15" t="s">
        <v>633</v>
      </c>
      <c r="D265" s="310"/>
      <c r="E265" s="310"/>
      <c r="F265" s="311"/>
      <c r="G265" s="311"/>
      <c r="H265" s="311"/>
      <c r="I265" s="311"/>
      <c r="J265" s="311"/>
      <c r="K265" s="311"/>
      <c r="L265" s="311"/>
      <c r="M265" s="311"/>
      <c r="N265" s="311"/>
      <c r="O265" s="311"/>
      <c r="P265" s="311"/>
      <c r="Q265" s="311"/>
      <c r="R265" s="311"/>
      <c r="S265" s="311"/>
      <c r="T265" s="311"/>
      <c r="U265" s="311"/>
      <c r="V265" s="311"/>
      <c r="W265" s="311"/>
      <c r="X265" s="311"/>
      <c r="Y265" s="311"/>
      <c r="Z265" s="311"/>
      <c r="AA265" s="311"/>
      <c r="AB265" s="311"/>
      <c r="AC265" s="311"/>
      <c r="AD265" s="311"/>
      <c r="AE265" s="311"/>
      <c r="AF265" s="311"/>
      <c r="AG265" s="311"/>
      <c r="AH265" s="311"/>
      <c r="AI265" s="311"/>
      <c r="AJ265" s="311"/>
      <c r="AK265" s="311"/>
      <c r="AL265" s="311"/>
      <c r="AM265" s="311"/>
      <c r="AN265" s="311"/>
      <c r="AO265" s="311"/>
      <c r="AP265" s="311"/>
      <c r="AQ265" s="311"/>
      <c r="AR265" s="311"/>
      <c r="AS265" s="311"/>
      <c r="AT265" s="311"/>
      <c r="AU265" s="311"/>
      <c r="AV265" s="311"/>
      <c r="AW265" s="311"/>
      <c r="AX265" s="311"/>
      <c r="AY265" s="311"/>
      <c r="AZ265" s="311"/>
      <c r="BA265" s="311"/>
      <c r="BB265" s="311"/>
      <c r="BC265" s="311"/>
      <c r="BD265" s="311"/>
      <c r="BE265" s="311"/>
      <c r="BF265" s="311"/>
      <c r="BG265" s="311"/>
      <c r="BH265" s="311"/>
      <c r="BI265" s="312" t="s">
        <v>634</v>
      </c>
      <c r="BJ265" s="311"/>
      <c r="BK265" s="311"/>
      <c r="BL265" s="311"/>
      <c r="BM265" s="311"/>
      <c r="BN265" s="311"/>
      <c r="BO265" s="311"/>
      <c r="BP265" s="22"/>
      <c r="BQ265" s="22"/>
      <c r="BR265" s="22"/>
      <c r="BS265" s="22"/>
      <c r="BT265" s="22"/>
      <c r="BU265" s="312" t="s">
        <v>635</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15"/>
      <c r="CS265" s="15"/>
      <c r="CT265" s="86">
        <v>2</v>
      </c>
    </row>
    <row r="266" spans="1:98" ht="30">
      <c r="A266" s="56" t="s">
        <v>618</v>
      </c>
      <c r="B266" s="55" t="s">
        <v>636</v>
      </c>
      <c r="C266" s="15" t="s">
        <v>637</v>
      </c>
      <c r="D266" s="310" t="s">
        <v>180</v>
      </c>
      <c r="E266" s="310"/>
      <c r="F266" s="311"/>
      <c r="G266" s="311"/>
      <c r="H266" s="311"/>
      <c r="I266" s="311"/>
      <c r="J266" s="311"/>
      <c r="K266" s="311"/>
      <c r="L266" s="311"/>
      <c r="M266" s="311"/>
      <c r="N266" s="311"/>
      <c r="O266" s="311"/>
      <c r="P266" s="311"/>
      <c r="Q266" s="311"/>
      <c r="R266" s="311"/>
      <c r="S266" s="311"/>
      <c r="T266" s="311"/>
      <c r="U266" s="311"/>
      <c r="V266" s="311"/>
      <c r="W266" s="311"/>
      <c r="X266" s="311"/>
      <c r="Y266" s="311"/>
      <c r="Z266" s="311"/>
      <c r="AA266" s="311"/>
      <c r="AB266" s="311"/>
      <c r="AC266" s="311"/>
      <c r="AD266" s="311"/>
      <c r="AE266" s="311"/>
      <c r="AF266" s="311"/>
      <c r="AG266" s="311"/>
      <c r="AH266" s="311"/>
      <c r="AI266" s="311"/>
      <c r="AJ266" s="311"/>
      <c r="AK266" s="311"/>
      <c r="AL266" s="311"/>
      <c r="AM266" s="311"/>
      <c r="AN266" s="311">
        <v>1</v>
      </c>
      <c r="AO266" s="311"/>
      <c r="AP266" s="311"/>
      <c r="AQ266" s="311"/>
      <c r="AR266" s="311"/>
      <c r="AS266" s="311"/>
      <c r="AT266" s="311"/>
      <c r="AU266" s="311"/>
      <c r="AV266" s="311"/>
      <c r="AW266" s="311"/>
      <c r="AX266" s="311"/>
      <c r="AY266" s="311"/>
      <c r="AZ266" s="311"/>
      <c r="BA266" s="311"/>
      <c r="BB266" s="311"/>
      <c r="BC266" s="311">
        <v>1</v>
      </c>
      <c r="BD266" s="311"/>
      <c r="BE266" s="311"/>
      <c r="BF266" s="311"/>
      <c r="BG266" s="311"/>
      <c r="BH266" s="311"/>
      <c r="BI266" s="311"/>
      <c r="BJ266" s="311">
        <v>1</v>
      </c>
      <c r="BK266" s="311"/>
      <c r="BL266" s="311"/>
      <c r="BM266" s="311"/>
      <c r="BN266" s="311"/>
      <c r="BO266" s="311"/>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15"/>
      <c r="CS266" s="15"/>
      <c r="CT266" s="86">
        <f t="shared" si="4"/>
        <v>3</v>
      </c>
    </row>
    <row r="267" spans="1:98" ht="30">
      <c r="A267" s="56" t="s">
        <v>618</v>
      </c>
      <c r="B267" s="55" t="s">
        <v>638</v>
      </c>
      <c r="C267" s="15" t="s">
        <v>639</v>
      </c>
      <c r="D267" s="310"/>
      <c r="E267" s="310"/>
      <c r="F267" s="311"/>
      <c r="G267" s="311"/>
      <c r="H267" s="311"/>
      <c r="I267" s="311"/>
      <c r="J267" s="311"/>
      <c r="K267" s="311"/>
      <c r="L267" s="311"/>
      <c r="M267" s="311"/>
      <c r="N267" s="311"/>
      <c r="O267" s="311"/>
      <c r="P267" s="311"/>
      <c r="Q267" s="311"/>
      <c r="R267" s="311"/>
      <c r="S267" s="311"/>
      <c r="T267" s="311"/>
      <c r="U267" s="311"/>
      <c r="V267" s="311"/>
      <c r="W267" s="311"/>
      <c r="X267" s="311"/>
      <c r="Y267" s="311"/>
      <c r="Z267" s="311"/>
      <c r="AA267" s="311"/>
      <c r="AB267" s="311"/>
      <c r="AC267" s="311"/>
      <c r="AD267" s="311"/>
      <c r="AE267" s="311"/>
      <c r="AF267" s="311"/>
      <c r="AG267" s="311"/>
      <c r="AH267" s="311"/>
      <c r="AI267" s="311"/>
      <c r="AJ267" s="311"/>
      <c r="AK267" s="311"/>
      <c r="AL267" s="311"/>
      <c r="AM267" s="311"/>
      <c r="AN267" s="311"/>
      <c r="AO267" s="311"/>
      <c r="AP267" s="311"/>
      <c r="AQ267" s="311"/>
      <c r="AR267" s="311"/>
      <c r="AS267" s="311"/>
      <c r="AT267" s="311"/>
      <c r="AU267" s="311"/>
      <c r="AV267" s="311"/>
      <c r="AW267" s="311"/>
      <c r="AX267" s="311"/>
      <c r="AY267" s="311"/>
      <c r="AZ267" s="311"/>
      <c r="BA267" s="311"/>
      <c r="BB267" s="311"/>
      <c r="BC267" s="311"/>
      <c r="BD267" s="311"/>
      <c r="BE267" s="311"/>
      <c r="BF267" s="311"/>
      <c r="BG267" s="311"/>
      <c r="BH267" s="311"/>
      <c r="BI267" s="311"/>
      <c r="BJ267" s="311"/>
      <c r="BK267" s="311"/>
      <c r="BL267" s="311"/>
      <c r="BM267" s="311"/>
      <c r="BN267" s="311"/>
      <c r="BO267" s="311"/>
      <c r="BP267" s="22"/>
      <c r="BQ267" s="22"/>
      <c r="BR267" s="22"/>
      <c r="BS267" s="22"/>
      <c r="BT267" s="22"/>
      <c r="BU267" s="22"/>
      <c r="BV267" s="22"/>
      <c r="BW267" s="22"/>
      <c r="BX267" s="22"/>
      <c r="BY267" s="22">
        <v>1</v>
      </c>
      <c r="BZ267" s="22"/>
      <c r="CA267" s="22"/>
      <c r="CB267" s="22"/>
      <c r="CC267" s="22"/>
      <c r="CD267" s="22"/>
      <c r="CE267" s="22"/>
      <c r="CF267" s="22"/>
      <c r="CG267" s="22"/>
      <c r="CH267" s="22"/>
      <c r="CI267" s="22"/>
      <c r="CJ267" s="22"/>
      <c r="CK267" s="22"/>
      <c r="CL267" s="22"/>
      <c r="CM267" s="22"/>
      <c r="CN267" s="22"/>
      <c r="CO267" s="22"/>
      <c r="CP267" s="22"/>
      <c r="CQ267" s="22"/>
      <c r="CR267" s="15"/>
      <c r="CS267" s="15"/>
      <c r="CT267" s="86">
        <f t="shared" si="4"/>
        <v>1</v>
      </c>
    </row>
    <row r="268" spans="1:98" ht="30">
      <c r="A268" s="56" t="s">
        <v>618</v>
      </c>
      <c r="B268" s="55" t="s">
        <v>640</v>
      </c>
      <c r="C268" s="15" t="s">
        <v>641</v>
      </c>
      <c r="D268" s="310"/>
      <c r="E268" s="310"/>
      <c r="F268" s="311"/>
      <c r="G268" s="311"/>
      <c r="H268" s="311"/>
      <c r="I268" s="311"/>
      <c r="J268" s="311"/>
      <c r="K268" s="311"/>
      <c r="L268" s="311"/>
      <c r="M268" s="311"/>
      <c r="N268" s="311"/>
      <c r="O268" s="311"/>
      <c r="P268" s="311"/>
      <c r="Q268" s="311"/>
      <c r="R268" s="311"/>
      <c r="S268" s="311"/>
      <c r="T268" s="311"/>
      <c r="U268" s="311"/>
      <c r="V268" s="311"/>
      <c r="W268" s="311"/>
      <c r="X268" s="311"/>
      <c r="Y268" s="311"/>
      <c r="Z268" s="311"/>
      <c r="AA268" s="311"/>
      <c r="AB268" s="311"/>
      <c r="AC268" s="311"/>
      <c r="AD268" s="311"/>
      <c r="AE268" s="311"/>
      <c r="AF268" s="311"/>
      <c r="AG268" s="311"/>
      <c r="AH268" s="311"/>
      <c r="AI268" s="311"/>
      <c r="AJ268" s="311"/>
      <c r="AK268" s="311"/>
      <c r="AL268" s="311"/>
      <c r="AM268" s="311"/>
      <c r="AN268" s="311"/>
      <c r="AO268" s="311"/>
      <c r="AP268" s="311"/>
      <c r="AQ268" s="311"/>
      <c r="AR268" s="311"/>
      <c r="AS268" s="311"/>
      <c r="AT268" s="311"/>
      <c r="AU268" s="311"/>
      <c r="AV268" s="311"/>
      <c r="AW268" s="311"/>
      <c r="AX268" s="311"/>
      <c r="AY268" s="311"/>
      <c r="AZ268" s="311"/>
      <c r="BA268" s="311"/>
      <c r="BB268" s="311"/>
      <c r="BC268" s="311"/>
      <c r="BD268" s="311"/>
      <c r="BE268" s="311"/>
      <c r="BF268" s="311"/>
      <c r="BG268" s="311"/>
      <c r="BH268" s="311"/>
      <c r="BI268" s="311"/>
      <c r="BJ268" s="311"/>
      <c r="BK268" s="311"/>
      <c r="BL268" s="311"/>
      <c r="BM268" s="311"/>
      <c r="BN268" s="311"/>
      <c r="BO268" s="311"/>
      <c r="BP268" s="22"/>
      <c r="BQ268" s="22"/>
      <c r="BR268" s="22"/>
      <c r="BS268" s="22"/>
      <c r="BT268" s="22"/>
      <c r="BU268" s="22"/>
      <c r="BV268" s="22"/>
      <c r="BW268" s="22"/>
      <c r="BX268" s="22"/>
      <c r="BY268" s="22"/>
      <c r="BZ268" s="22"/>
      <c r="CA268" s="22"/>
      <c r="CB268" s="22"/>
      <c r="CC268" s="22"/>
      <c r="CD268" s="22"/>
      <c r="CE268" s="22"/>
      <c r="CF268" s="22"/>
      <c r="CG268" s="22"/>
      <c r="CH268" s="22"/>
      <c r="CI268" s="22">
        <v>1</v>
      </c>
      <c r="CJ268" s="22"/>
      <c r="CK268" s="22"/>
      <c r="CL268" s="22"/>
      <c r="CM268" s="22"/>
      <c r="CN268" s="22"/>
      <c r="CO268" s="22"/>
      <c r="CP268" s="22"/>
      <c r="CQ268" s="22"/>
      <c r="CR268" s="15"/>
      <c r="CS268" s="15"/>
      <c r="CT268" s="86">
        <f t="shared" si="4"/>
        <v>1</v>
      </c>
    </row>
    <row r="269" spans="1:98" ht="45">
      <c r="A269" s="56" t="s">
        <v>706</v>
      </c>
      <c r="B269" s="55" t="s">
        <v>642</v>
      </c>
      <c r="C269" s="15" t="s">
        <v>1323</v>
      </c>
      <c r="D269" s="310"/>
      <c r="E269" s="310"/>
      <c r="F269" s="311"/>
      <c r="G269" s="311"/>
      <c r="H269" s="311"/>
      <c r="I269" s="311"/>
      <c r="J269" s="311"/>
      <c r="K269" s="311"/>
      <c r="L269" s="311"/>
      <c r="M269" s="311">
        <v>1</v>
      </c>
      <c r="N269" s="311"/>
      <c r="O269" s="311"/>
      <c r="P269" s="311"/>
      <c r="Q269" s="311"/>
      <c r="R269" s="311"/>
      <c r="S269" s="311"/>
      <c r="T269" s="311"/>
      <c r="U269" s="311"/>
      <c r="V269" s="311"/>
      <c r="W269" s="311"/>
      <c r="X269" s="311"/>
      <c r="Y269" s="311"/>
      <c r="Z269" s="311"/>
      <c r="AA269" s="311"/>
      <c r="AB269" s="311"/>
      <c r="AC269" s="311"/>
      <c r="AD269" s="311"/>
      <c r="AE269" s="311"/>
      <c r="AF269" s="311"/>
      <c r="AG269" s="311"/>
      <c r="AH269" s="311"/>
      <c r="AI269" s="311"/>
      <c r="AJ269" s="311"/>
      <c r="AK269" s="311"/>
      <c r="AL269" s="311"/>
      <c r="AM269" s="311"/>
      <c r="AN269" s="311"/>
      <c r="AO269" s="311"/>
      <c r="AP269" s="311"/>
      <c r="AQ269" s="311"/>
      <c r="AR269" s="311"/>
      <c r="AS269" s="311"/>
      <c r="AT269" s="311"/>
      <c r="AU269" s="311"/>
      <c r="AV269" s="311"/>
      <c r="AW269" s="311"/>
      <c r="AX269" s="311"/>
      <c r="AY269" s="311"/>
      <c r="AZ269" s="311"/>
      <c r="BA269" s="311"/>
      <c r="BB269" s="311"/>
      <c r="BC269" s="311">
        <v>1</v>
      </c>
      <c r="BD269" s="311"/>
      <c r="BE269" s="311"/>
      <c r="BF269" s="311"/>
      <c r="BG269" s="311"/>
      <c r="BH269" s="311"/>
      <c r="BI269" s="311"/>
      <c r="BJ269" s="311"/>
      <c r="BK269" s="311"/>
      <c r="BL269" s="311"/>
      <c r="BM269" s="311"/>
      <c r="BN269" s="311"/>
      <c r="BO269" s="311"/>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15"/>
      <c r="CS269" s="15"/>
      <c r="CT269" s="86">
        <f t="shared" si="4"/>
        <v>2</v>
      </c>
    </row>
    <row r="270" spans="1:98">
      <c r="A270" s="56" t="s">
        <v>695</v>
      </c>
      <c r="B270" s="55" t="s">
        <v>846</v>
      </c>
      <c r="C270" s="15" t="s">
        <v>1324</v>
      </c>
      <c r="D270" s="310" t="s">
        <v>347</v>
      </c>
      <c r="E270" s="310" t="s">
        <v>348</v>
      </c>
      <c r="F270" s="311"/>
      <c r="G270" s="311"/>
      <c r="H270" s="311"/>
      <c r="I270" s="311"/>
      <c r="J270" s="311">
        <v>1</v>
      </c>
      <c r="K270" s="311"/>
      <c r="L270" s="311"/>
      <c r="M270" s="311"/>
      <c r="N270" s="311"/>
      <c r="O270" s="311"/>
      <c r="P270" s="311"/>
      <c r="Q270" s="311"/>
      <c r="R270" s="311">
        <v>1</v>
      </c>
      <c r="S270" s="311"/>
      <c r="T270" s="311"/>
      <c r="U270" s="311"/>
      <c r="V270" s="311"/>
      <c r="W270" s="311"/>
      <c r="X270" s="311"/>
      <c r="Y270" s="311">
        <v>1</v>
      </c>
      <c r="Z270" s="311"/>
      <c r="AA270" s="311"/>
      <c r="AB270" s="311"/>
      <c r="AC270" s="311"/>
      <c r="AD270" s="311"/>
      <c r="AE270" s="311"/>
      <c r="AF270" s="311"/>
      <c r="AG270" s="311"/>
      <c r="AH270" s="311"/>
      <c r="AI270" s="311"/>
      <c r="AJ270" s="311"/>
      <c r="AK270" s="311"/>
      <c r="AL270" s="311"/>
      <c r="AM270" s="311"/>
      <c r="AN270" s="311"/>
      <c r="AO270" s="311"/>
      <c r="AP270" s="311"/>
      <c r="AQ270" s="311"/>
      <c r="AR270" s="311"/>
      <c r="AS270" s="311"/>
      <c r="AT270" s="311"/>
      <c r="AU270" s="311"/>
      <c r="AV270" s="311"/>
      <c r="AW270" s="311"/>
      <c r="AX270" s="311"/>
      <c r="AY270" s="311"/>
      <c r="AZ270" s="311"/>
      <c r="BA270" s="311"/>
      <c r="BB270" s="311"/>
      <c r="BC270" s="311"/>
      <c r="BD270" s="311"/>
      <c r="BE270" s="311"/>
      <c r="BF270" s="311"/>
      <c r="BG270" s="311"/>
      <c r="BH270" s="311"/>
      <c r="BI270" s="311"/>
      <c r="BJ270" s="311"/>
      <c r="BK270" s="311"/>
      <c r="BL270" s="311"/>
      <c r="BM270" s="311"/>
      <c r="BN270" s="311"/>
      <c r="BO270" s="311"/>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15"/>
      <c r="CS270" s="15"/>
      <c r="CT270" s="86">
        <f t="shared" si="4"/>
        <v>3</v>
      </c>
    </row>
    <row r="271" spans="1:98">
      <c r="A271" s="56" t="s">
        <v>695</v>
      </c>
      <c r="B271" s="55" t="s">
        <v>349</v>
      </c>
      <c r="C271" s="15" t="s">
        <v>350</v>
      </c>
      <c r="D271" s="310" t="s">
        <v>351</v>
      </c>
      <c r="E271" s="310" t="s">
        <v>352</v>
      </c>
      <c r="F271" s="311"/>
      <c r="G271" s="311">
        <v>1</v>
      </c>
      <c r="H271" s="311"/>
      <c r="I271" s="311"/>
      <c r="J271" s="311"/>
      <c r="K271" s="311"/>
      <c r="L271" s="311"/>
      <c r="M271" s="311"/>
      <c r="N271" s="311"/>
      <c r="O271" s="311"/>
      <c r="P271" s="311"/>
      <c r="Q271" s="311"/>
      <c r="R271" s="311"/>
      <c r="S271" s="311"/>
      <c r="T271" s="311"/>
      <c r="U271" s="311"/>
      <c r="V271" s="311"/>
      <c r="W271" s="311"/>
      <c r="X271" s="311"/>
      <c r="Y271" s="311"/>
      <c r="Z271" s="311"/>
      <c r="AA271" s="311"/>
      <c r="AB271" s="311"/>
      <c r="AC271" s="311"/>
      <c r="AD271" s="311"/>
      <c r="AE271" s="311"/>
      <c r="AF271" s="311"/>
      <c r="AG271" s="311"/>
      <c r="AH271" s="311"/>
      <c r="AI271" s="311"/>
      <c r="AJ271" s="311"/>
      <c r="AK271" s="311"/>
      <c r="AL271" s="311"/>
      <c r="AM271" s="311"/>
      <c r="AN271" s="311"/>
      <c r="AO271" s="311"/>
      <c r="AP271" s="311"/>
      <c r="AQ271" s="311"/>
      <c r="AR271" s="311"/>
      <c r="AS271" s="311"/>
      <c r="AT271" s="311"/>
      <c r="AU271" s="311"/>
      <c r="AV271" s="311"/>
      <c r="AW271" s="311"/>
      <c r="AX271" s="311"/>
      <c r="AY271" s="311"/>
      <c r="AZ271" s="311"/>
      <c r="BA271" s="311"/>
      <c r="BB271" s="311">
        <v>1</v>
      </c>
      <c r="BC271" s="311"/>
      <c r="BD271" s="311"/>
      <c r="BE271" s="311"/>
      <c r="BF271" s="311"/>
      <c r="BG271" s="311"/>
      <c r="BH271" s="311"/>
      <c r="BI271" s="311"/>
      <c r="BJ271" s="311"/>
      <c r="BK271" s="311"/>
      <c r="BL271" s="311"/>
      <c r="BM271" s="311"/>
      <c r="BN271" s="311"/>
      <c r="BO271" s="311"/>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15"/>
      <c r="CS271" s="15"/>
      <c r="CT271" s="86">
        <f t="shared" si="4"/>
        <v>2</v>
      </c>
    </row>
    <row r="272" spans="1:98">
      <c r="A272" s="56" t="s">
        <v>695</v>
      </c>
      <c r="B272" s="56" t="s">
        <v>353</v>
      </c>
      <c r="C272" s="15" t="s">
        <v>732</v>
      </c>
      <c r="D272" s="310" t="s">
        <v>268</v>
      </c>
      <c r="E272" s="310" t="s">
        <v>354</v>
      </c>
      <c r="F272" s="311"/>
      <c r="G272" s="311"/>
      <c r="H272" s="311">
        <v>1</v>
      </c>
      <c r="I272" s="311"/>
      <c r="J272" s="311"/>
      <c r="K272" s="311"/>
      <c r="L272" s="311"/>
      <c r="M272" s="311">
        <v>1</v>
      </c>
      <c r="N272" s="311"/>
      <c r="O272" s="311"/>
      <c r="P272" s="311"/>
      <c r="Q272" s="311"/>
      <c r="R272" s="311"/>
      <c r="S272" s="311"/>
      <c r="T272" s="311"/>
      <c r="U272" s="311"/>
      <c r="V272" s="311"/>
      <c r="W272" s="311"/>
      <c r="X272" s="311"/>
      <c r="Y272" s="311"/>
      <c r="Z272" s="311" t="s">
        <v>150</v>
      </c>
      <c r="AA272" s="311"/>
      <c r="AB272" s="311"/>
      <c r="AC272" s="311"/>
      <c r="AD272" s="311"/>
      <c r="AE272" s="311"/>
      <c r="AF272" s="311"/>
      <c r="AG272" s="311"/>
      <c r="AH272" s="311"/>
      <c r="AI272" s="311"/>
      <c r="AJ272" s="311"/>
      <c r="AK272" s="311"/>
      <c r="AL272" s="311"/>
      <c r="AM272" s="311"/>
      <c r="AN272" s="311"/>
      <c r="AO272" s="311"/>
      <c r="AP272" s="311"/>
      <c r="AQ272" s="311"/>
      <c r="AR272" s="311"/>
      <c r="AS272" s="311"/>
      <c r="AT272" s="311"/>
      <c r="AU272" s="311"/>
      <c r="AV272" s="311"/>
      <c r="AW272" s="311"/>
      <c r="AX272" s="311"/>
      <c r="AY272" s="311"/>
      <c r="AZ272" s="311"/>
      <c r="BA272" s="311"/>
      <c r="BB272" s="311"/>
      <c r="BC272" s="311"/>
      <c r="BD272" s="311"/>
      <c r="BE272" s="311"/>
      <c r="BF272" s="311"/>
      <c r="BG272" s="311"/>
      <c r="BH272" s="311"/>
      <c r="BI272" s="311"/>
      <c r="BJ272" s="311"/>
      <c r="BK272" s="311"/>
      <c r="BL272" s="311"/>
      <c r="BM272" s="311"/>
      <c r="BN272" s="311"/>
      <c r="BO272" s="311"/>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15"/>
      <c r="CS272" s="15"/>
      <c r="CT272" s="86">
        <f t="shared" si="4"/>
        <v>2</v>
      </c>
    </row>
    <row r="273" spans="1:98">
      <c r="A273" s="56" t="s">
        <v>695</v>
      </c>
      <c r="B273" s="55" t="s">
        <v>355</v>
      </c>
      <c r="C273" s="15" t="s">
        <v>356</v>
      </c>
      <c r="D273" s="310" t="s">
        <v>268</v>
      </c>
      <c r="E273" s="310"/>
      <c r="F273" s="311"/>
      <c r="G273" s="311"/>
      <c r="H273" s="311"/>
      <c r="I273" s="311"/>
      <c r="J273" s="311"/>
      <c r="K273" s="311"/>
      <c r="L273" s="311"/>
      <c r="M273" s="311"/>
      <c r="N273" s="311"/>
      <c r="O273" s="311"/>
      <c r="P273" s="311"/>
      <c r="Q273" s="311"/>
      <c r="R273" s="311"/>
      <c r="S273" s="311"/>
      <c r="T273" s="311"/>
      <c r="U273" s="311"/>
      <c r="V273" s="311"/>
      <c r="W273" s="311"/>
      <c r="X273" s="311"/>
      <c r="Y273" s="311"/>
      <c r="Z273" s="311">
        <v>2</v>
      </c>
      <c r="AA273" s="311"/>
      <c r="AB273" s="311"/>
      <c r="AC273" s="311"/>
      <c r="AD273" s="311"/>
      <c r="AE273" s="311"/>
      <c r="AF273" s="311"/>
      <c r="AG273" s="311"/>
      <c r="AH273" s="311"/>
      <c r="AI273" s="311"/>
      <c r="AJ273" s="311"/>
      <c r="AK273" s="311"/>
      <c r="AL273" s="311"/>
      <c r="AM273" s="311"/>
      <c r="AN273" s="311"/>
      <c r="AO273" s="311"/>
      <c r="AP273" s="311"/>
      <c r="AQ273" s="311"/>
      <c r="AR273" s="311"/>
      <c r="AS273" s="311"/>
      <c r="AT273" s="311"/>
      <c r="AU273" s="311"/>
      <c r="AV273" s="311"/>
      <c r="AW273" s="311"/>
      <c r="AX273" s="311"/>
      <c r="AY273" s="311"/>
      <c r="AZ273" s="311"/>
      <c r="BA273" s="311"/>
      <c r="BB273" s="311"/>
      <c r="BC273" s="311"/>
      <c r="BD273" s="311"/>
      <c r="BE273" s="311"/>
      <c r="BF273" s="311"/>
      <c r="BG273" s="311"/>
      <c r="BH273" s="311"/>
      <c r="BI273" s="311"/>
      <c r="BJ273" s="311"/>
      <c r="BK273" s="311"/>
      <c r="BL273" s="311"/>
      <c r="BM273" s="311"/>
      <c r="BN273" s="311"/>
      <c r="BO273" s="311"/>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15"/>
      <c r="CS273" s="15"/>
      <c r="CT273" s="86">
        <f t="shared" si="4"/>
        <v>2</v>
      </c>
    </row>
    <row r="274" spans="1:98">
      <c r="A274" s="56" t="s">
        <v>695</v>
      </c>
      <c r="B274" s="55" t="s">
        <v>355</v>
      </c>
      <c r="C274" s="15" t="s">
        <v>357</v>
      </c>
      <c r="D274" s="310" t="s">
        <v>358</v>
      </c>
      <c r="E274" s="310" t="s">
        <v>703</v>
      </c>
      <c r="F274" s="311"/>
      <c r="G274" s="311"/>
      <c r="H274" s="311"/>
      <c r="I274" s="311"/>
      <c r="J274" s="311"/>
      <c r="K274" s="311"/>
      <c r="L274" s="311"/>
      <c r="M274" s="311"/>
      <c r="N274" s="311"/>
      <c r="O274" s="311"/>
      <c r="P274" s="311"/>
      <c r="Q274" s="311"/>
      <c r="R274" s="311"/>
      <c r="S274" s="311"/>
      <c r="T274" s="311"/>
      <c r="U274" s="311"/>
      <c r="V274" s="311"/>
      <c r="W274" s="311"/>
      <c r="X274" s="311"/>
      <c r="Y274" s="311"/>
      <c r="Z274" s="311"/>
      <c r="AA274" s="311"/>
      <c r="AB274" s="311"/>
      <c r="AC274" s="311"/>
      <c r="AD274" s="311"/>
      <c r="AE274" s="311"/>
      <c r="AF274" s="311"/>
      <c r="AG274" s="311"/>
      <c r="AH274" s="311"/>
      <c r="AI274" s="311"/>
      <c r="AJ274" s="311"/>
      <c r="AK274" s="311"/>
      <c r="AL274" s="311"/>
      <c r="AM274" s="311"/>
      <c r="AN274" s="311"/>
      <c r="AO274" s="311"/>
      <c r="AP274" s="311"/>
      <c r="AQ274" s="311"/>
      <c r="AR274" s="311"/>
      <c r="AS274" s="311"/>
      <c r="AT274" s="311"/>
      <c r="AU274" s="311"/>
      <c r="AV274" s="311"/>
      <c r="AW274" s="311"/>
      <c r="AX274" s="311"/>
      <c r="AY274" s="311"/>
      <c r="AZ274" s="311"/>
      <c r="BA274" s="311"/>
      <c r="BB274" s="311"/>
      <c r="BC274" s="311"/>
      <c r="BD274" s="311"/>
      <c r="BE274" s="311"/>
      <c r="BF274" s="311"/>
      <c r="BG274" s="311"/>
      <c r="BH274" s="311"/>
      <c r="BI274" s="311"/>
      <c r="BJ274" s="311">
        <v>1</v>
      </c>
      <c r="BK274" s="311"/>
      <c r="BL274" s="311"/>
      <c r="BM274" s="311"/>
      <c r="BN274" s="311"/>
      <c r="BO274" s="311"/>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15"/>
      <c r="CS274" s="15"/>
      <c r="CT274" s="86">
        <f t="shared" si="4"/>
        <v>1</v>
      </c>
    </row>
    <row r="275" spans="1:98">
      <c r="A275" s="56" t="s">
        <v>695</v>
      </c>
      <c r="B275" s="55" t="s">
        <v>359</v>
      </c>
      <c r="C275" s="15" t="s">
        <v>360</v>
      </c>
      <c r="D275" s="310" t="s">
        <v>347</v>
      </c>
      <c r="E275" s="310"/>
      <c r="F275" s="311"/>
      <c r="G275" s="311"/>
      <c r="H275" s="311"/>
      <c r="I275" s="311"/>
      <c r="J275" s="311"/>
      <c r="K275" s="311"/>
      <c r="L275" s="311"/>
      <c r="M275" s="311"/>
      <c r="N275" s="311"/>
      <c r="O275" s="311"/>
      <c r="P275" s="311"/>
      <c r="Q275" s="311"/>
      <c r="R275" s="311"/>
      <c r="S275" s="311"/>
      <c r="T275" s="311"/>
      <c r="U275" s="311"/>
      <c r="V275" s="311"/>
      <c r="W275" s="311"/>
      <c r="X275" s="311"/>
      <c r="Y275" s="311"/>
      <c r="Z275" s="311"/>
      <c r="AA275" s="311"/>
      <c r="AB275" s="311"/>
      <c r="AC275" s="311"/>
      <c r="AD275" s="311"/>
      <c r="AE275" s="311"/>
      <c r="AF275" s="311"/>
      <c r="AG275" s="311"/>
      <c r="AH275" s="311"/>
      <c r="AI275" s="311"/>
      <c r="AJ275" s="311"/>
      <c r="AK275" s="311"/>
      <c r="AL275" s="311"/>
      <c r="AM275" s="311"/>
      <c r="AN275" s="311"/>
      <c r="AO275" s="311"/>
      <c r="AP275" s="311"/>
      <c r="AQ275" s="311"/>
      <c r="AR275" s="311"/>
      <c r="AS275" s="311"/>
      <c r="AT275" s="311"/>
      <c r="AU275" s="311"/>
      <c r="AV275" s="311"/>
      <c r="AW275" s="311"/>
      <c r="AX275" s="311"/>
      <c r="AY275" s="311"/>
      <c r="AZ275" s="311"/>
      <c r="BA275" s="311"/>
      <c r="BB275" s="311"/>
      <c r="BC275" s="311"/>
      <c r="BD275" s="311"/>
      <c r="BE275" s="311"/>
      <c r="BF275" s="311"/>
      <c r="BG275" s="311"/>
      <c r="BH275" s="311"/>
      <c r="BI275" s="311"/>
      <c r="BJ275" s="311" t="s">
        <v>150</v>
      </c>
      <c r="BK275" s="311"/>
      <c r="BL275" s="311"/>
      <c r="BM275" s="311"/>
      <c r="BN275" s="311">
        <v>1</v>
      </c>
      <c r="BO275" s="311"/>
      <c r="BP275" s="22"/>
      <c r="BQ275" s="22"/>
      <c r="BR275" s="22">
        <v>1</v>
      </c>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v>1</v>
      </c>
      <c r="CO275" s="22">
        <v>1</v>
      </c>
      <c r="CP275" s="22"/>
      <c r="CQ275" s="22"/>
      <c r="CR275" s="15"/>
      <c r="CS275" s="15"/>
      <c r="CT275" s="86">
        <f t="shared" si="4"/>
        <v>4</v>
      </c>
    </row>
    <row r="276" spans="1:98">
      <c r="A276" s="56" t="s">
        <v>643</v>
      </c>
      <c r="B276" s="55" t="s">
        <v>644</v>
      </c>
      <c r="C276" s="15" t="s">
        <v>1252</v>
      </c>
      <c r="D276" s="310"/>
      <c r="E276" s="310"/>
      <c r="F276" s="311"/>
      <c r="G276" s="311"/>
      <c r="H276" s="311"/>
      <c r="I276" s="311"/>
      <c r="J276" s="311"/>
      <c r="K276" s="311"/>
      <c r="L276" s="311"/>
      <c r="M276" s="311"/>
      <c r="N276" s="311"/>
      <c r="O276" s="311"/>
      <c r="P276" s="311"/>
      <c r="Q276" s="311"/>
      <c r="R276" s="311"/>
      <c r="S276" s="311"/>
      <c r="T276" s="311"/>
      <c r="U276" s="311"/>
      <c r="V276" s="311"/>
      <c r="W276" s="311"/>
      <c r="X276" s="311"/>
      <c r="Y276" s="311"/>
      <c r="Z276" s="311"/>
      <c r="AA276" s="311"/>
      <c r="AB276" s="311"/>
      <c r="AC276" s="311"/>
      <c r="AD276" s="311"/>
      <c r="AE276" s="311"/>
      <c r="AF276" s="311"/>
      <c r="AG276" s="311"/>
      <c r="AH276" s="311"/>
      <c r="AI276" s="311"/>
      <c r="AJ276" s="311"/>
      <c r="AK276" s="311"/>
      <c r="AL276" s="311"/>
      <c r="AM276" s="311"/>
      <c r="AN276" s="311"/>
      <c r="AO276" s="311"/>
      <c r="AP276" s="311"/>
      <c r="AQ276" s="311"/>
      <c r="AR276" s="311"/>
      <c r="AS276" s="311"/>
      <c r="AT276" s="311"/>
      <c r="AU276" s="311"/>
      <c r="AV276" s="311"/>
      <c r="AW276" s="311"/>
      <c r="AX276" s="311"/>
      <c r="AY276" s="311"/>
      <c r="AZ276" s="311"/>
      <c r="BA276" s="311"/>
      <c r="BB276" s="311"/>
      <c r="BC276" s="311"/>
      <c r="BD276" s="311"/>
      <c r="BE276" s="311"/>
      <c r="BF276" s="311"/>
      <c r="BG276" s="311"/>
      <c r="BH276" s="311"/>
      <c r="BI276" s="311"/>
      <c r="BJ276" s="311"/>
      <c r="BK276" s="311"/>
      <c r="BL276" s="311"/>
      <c r="BM276" s="311"/>
      <c r="BN276" s="311"/>
      <c r="BO276" s="311"/>
      <c r="BP276" s="22"/>
      <c r="BQ276" s="22"/>
      <c r="BR276" s="22"/>
      <c r="BS276" s="22"/>
      <c r="BT276" s="22"/>
      <c r="BU276" s="22"/>
      <c r="BV276" s="22"/>
      <c r="BW276" s="22"/>
      <c r="BX276" s="22">
        <v>1</v>
      </c>
      <c r="BY276" s="22"/>
      <c r="BZ276" s="22"/>
      <c r="CA276" s="22"/>
      <c r="CB276" s="22"/>
      <c r="CC276" s="22"/>
      <c r="CD276" s="22"/>
      <c r="CE276" s="22"/>
      <c r="CF276" s="22"/>
      <c r="CG276" s="22"/>
      <c r="CH276" s="22"/>
      <c r="CI276" s="22"/>
      <c r="CJ276" s="22"/>
      <c r="CK276" s="22"/>
      <c r="CL276" s="22"/>
      <c r="CM276" s="22"/>
      <c r="CN276" s="22"/>
      <c r="CO276" s="22"/>
      <c r="CP276" s="22"/>
      <c r="CQ276" s="22"/>
      <c r="CR276" s="15"/>
      <c r="CS276" s="15"/>
      <c r="CT276" s="86">
        <v>6</v>
      </c>
    </row>
    <row r="277" spans="1:98">
      <c r="A277" s="56"/>
      <c r="B277" s="55"/>
      <c r="C277" s="15"/>
      <c r="D277" s="317"/>
      <c r="E277" s="317"/>
      <c r="F277" s="311"/>
      <c r="G277" s="311"/>
      <c r="H277" s="311"/>
      <c r="I277" s="311"/>
      <c r="J277" s="15"/>
      <c r="K277" s="311"/>
      <c r="L277" s="311"/>
      <c r="M277" s="311"/>
      <c r="N277" s="311"/>
      <c r="O277" s="311"/>
      <c r="P277" s="311"/>
      <c r="Q277" s="311"/>
      <c r="R277" s="311"/>
      <c r="S277" s="311"/>
      <c r="T277" s="311"/>
      <c r="U277" s="311"/>
      <c r="V277" s="311"/>
      <c r="W277" s="311"/>
      <c r="X277" s="311"/>
      <c r="Y277" s="311"/>
      <c r="Z277" s="311"/>
      <c r="AA277" s="311"/>
      <c r="AB277" s="311"/>
      <c r="AC277" s="311"/>
      <c r="AD277" s="311"/>
      <c r="AE277" s="311"/>
      <c r="AF277" s="311"/>
      <c r="AG277" s="311"/>
      <c r="AH277" s="311"/>
      <c r="AI277" s="311"/>
      <c r="AJ277" s="311"/>
      <c r="AK277" s="311"/>
      <c r="AL277" s="311"/>
      <c r="AM277" s="311"/>
      <c r="AN277" s="311"/>
      <c r="AO277" s="311"/>
      <c r="AP277" s="311"/>
      <c r="AQ277" s="311"/>
      <c r="AR277" s="311"/>
      <c r="AS277" s="311"/>
      <c r="AT277" s="311"/>
      <c r="AU277" s="311"/>
      <c r="AV277" s="311"/>
      <c r="AW277" s="311"/>
      <c r="AX277" s="311"/>
      <c r="AY277" s="311"/>
      <c r="AZ277" s="311"/>
      <c r="BA277" s="311"/>
      <c r="BB277" s="311"/>
      <c r="BC277" s="311"/>
      <c r="BD277" s="311"/>
      <c r="BE277" s="311"/>
      <c r="BF277" s="311"/>
      <c r="BG277" s="311"/>
      <c r="BH277" s="311"/>
      <c r="BI277" s="311"/>
      <c r="BJ277" s="311"/>
      <c r="BK277" s="311"/>
      <c r="BL277" s="311"/>
      <c r="BM277" s="311"/>
      <c r="BN277" s="311"/>
      <c r="BO277" s="311"/>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15"/>
      <c r="CS277" s="15"/>
      <c r="CT277" s="86">
        <f t="shared" si="4"/>
        <v>0</v>
      </c>
    </row>
    <row r="278" spans="1:98">
      <c r="A278" s="56"/>
      <c r="B278" s="55"/>
      <c r="C278" s="15"/>
      <c r="D278" s="317"/>
      <c r="E278" s="317"/>
      <c r="F278" s="311"/>
      <c r="G278" s="311"/>
      <c r="H278" s="311"/>
      <c r="I278" s="311"/>
      <c r="J278" s="15"/>
      <c r="K278" s="311"/>
      <c r="L278" s="311"/>
      <c r="M278" s="311"/>
      <c r="N278" s="311"/>
      <c r="O278" s="311"/>
      <c r="P278" s="311"/>
      <c r="Q278" s="311"/>
      <c r="R278" s="311"/>
      <c r="S278" s="311"/>
      <c r="T278" s="311"/>
      <c r="U278" s="311"/>
      <c r="V278" s="311"/>
      <c r="W278" s="311"/>
      <c r="X278" s="311"/>
      <c r="Y278" s="311"/>
      <c r="Z278" s="311"/>
      <c r="AA278" s="311"/>
      <c r="AB278" s="311"/>
      <c r="AC278" s="311"/>
      <c r="AD278" s="311"/>
      <c r="AE278" s="311"/>
      <c r="AF278" s="311"/>
      <c r="AG278" s="311"/>
      <c r="AH278" s="311"/>
      <c r="AI278" s="311"/>
      <c r="AJ278" s="311"/>
      <c r="AK278" s="311"/>
      <c r="AL278" s="311"/>
      <c r="AM278" s="311"/>
      <c r="AN278" s="311"/>
      <c r="AO278" s="311"/>
      <c r="AP278" s="311"/>
      <c r="AQ278" s="311"/>
      <c r="AR278" s="311"/>
      <c r="AS278" s="311"/>
      <c r="AT278" s="311"/>
      <c r="AU278" s="311"/>
      <c r="AV278" s="311"/>
      <c r="AW278" s="311"/>
      <c r="AX278" s="311"/>
      <c r="AY278" s="311"/>
      <c r="AZ278" s="311"/>
      <c r="BA278" s="311"/>
      <c r="BB278" s="311"/>
      <c r="BC278" s="311"/>
      <c r="BD278" s="311"/>
      <c r="BE278" s="311"/>
      <c r="BF278" s="311"/>
      <c r="BG278" s="311"/>
      <c r="BH278" s="311"/>
      <c r="BI278" s="311"/>
      <c r="BJ278" s="311"/>
      <c r="BK278" s="311"/>
      <c r="BL278" s="311"/>
      <c r="BM278" s="311"/>
      <c r="BN278" s="311"/>
      <c r="BO278" s="311"/>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15"/>
      <c r="CS278" s="15"/>
      <c r="CT278" s="86">
        <f t="shared" si="4"/>
        <v>0</v>
      </c>
    </row>
    <row r="279" spans="1:98" ht="16.5" thickBot="1">
      <c r="A279" s="56"/>
      <c r="B279" s="55"/>
      <c r="C279" s="15"/>
      <c r="D279" s="317"/>
      <c r="E279" s="317"/>
      <c r="F279" s="317"/>
      <c r="G279" s="311"/>
      <c r="H279" s="311"/>
      <c r="I279" s="311"/>
      <c r="J279" s="311"/>
      <c r="K279" s="15"/>
      <c r="L279" s="311"/>
      <c r="M279" s="311"/>
      <c r="N279" s="311"/>
      <c r="O279" s="311"/>
      <c r="P279" s="311"/>
      <c r="Q279" s="311"/>
      <c r="R279" s="311"/>
      <c r="S279" s="311"/>
      <c r="T279" s="311"/>
      <c r="U279" s="311"/>
      <c r="V279" s="311"/>
      <c r="W279" s="311"/>
      <c r="X279" s="311"/>
      <c r="Y279" s="311"/>
      <c r="Z279" s="311"/>
      <c r="AA279" s="311"/>
      <c r="AB279" s="311"/>
      <c r="AC279" s="311"/>
      <c r="AD279" s="311"/>
      <c r="AE279" s="311"/>
      <c r="AF279" s="311"/>
      <c r="AG279" s="311"/>
      <c r="AH279" s="311"/>
      <c r="AI279" s="311"/>
      <c r="AJ279" s="311"/>
      <c r="AK279" s="311"/>
      <c r="AL279" s="311"/>
      <c r="AM279" s="311"/>
      <c r="AN279" s="311"/>
      <c r="AO279" s="311"/>
      <c r="AP279" s="311"/>
      <c r="AQ279" s="311"/>
      <c r="AR279" s="311"/>
      <c r="AS279" s="311"/>
      <c r="AT279" s="311"/>
      <c r="AU279" s="311"/>
      <c r="AV279" s="311"/>
      <c r="AW279" s="311"/>
      <c r="AX279" s="311"/>
      <c r="AY279" s="311"/>
      <c r="AZ279" s="311"/>
      <c r="BA279" s="311"/>
      <c r="BB279" s="311"/>
      <c r="BC279" s="311"/>
      <c r="BD279" s="311"/>
      <c r="BE279" s="311"/>
      <c r="BF279" s="311"/>
      <c r="BG279" s="311"/>
      <c r="BH279" s="311"/>
      <c r="BI279" s="311"/>
      <c r="BJ279" s="311"/>
      <c r="BK279" s="311"/>
      <c r="BL279" s="311"/>
      <c r="BM279" s="311"/>
      <c r="BN279" s="311"/>
      <c r="BO279" s="311"/>
      <c r="BP279" s="311"/>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15"/>
      <c r="CT279" s="67"/>
    </row>
    <row r="280" spans="1:98" ht="16.5" thickBot="1">
      <c r="A280" s="361"/>
      <c r="B280" s="362" t="s">
        <v>647</v>
      </c>
      <c r="C280" s="363"/>
      <c r="D280" s="363"/>
      <c r="E280" s="363"/>
      <c r="F280" s="364"/>
      <c r="G280" s="365"/>
      <c r="H280" s="326"/>
      <c r="I280" s="326"/>
      <c r="J280" s="326"/>
      <c r="K280" s="326"/>
      <c r="L280" s="326"/>
      <c r="M280" s="326"/>
      <c r="N280" s="326"/>
      <c r="O280" s="326"/>
      <c r="P280" s="326"/>
      <c r="Q280" s="326"/>
      <c r="R280" s="326"/>
      <c r="S280" s="326"/>
      <c r="T280" s="326"/>
      <c r="U280" s="326"/>
      <c r="V280" s="326"/>
      <c r="W280" s="326"/>
      <c r="X280" s="326"/>
      <c r="Y280" s="326"/>
      <c r="Z280" s="326"/>
      <c r="AA280" s="326"/>
      <c r="AB280" s="326"/>
      <c r="AC280" s="326"/>
      <c r="AD280" s="326"/>
      <c r="AE280" s="326"/>
      <c r="AF280" s="326"/>
      <c r="AG280" s="326"/>
      <c r="AH280" s="326"/>
      <c r="AI280" s="326"/>
      <c r="AJ280" s="326"/>
      <c r="AK280" s="326"/>
      <c r="AL280" s="326"/>
      <c r="AM280" s="326"/>
      <c r="AN280" s="326"/>
      <c r="AO280" s="326"/>
      <c r="AP280" s="326"/>
      <c r="AQ280" s="326"/>
      <c r="AR280" s="326"/>
      <c r="AS280" s="326"/>
      <c r="AT280" s="326"/>
      <c r="AU280" s="326"/>
      <c r="AV280" s="326"/>
      <c r="AW280" s="326"/>
      <c r="AX280" s="326"/>
      <c r="AY280" s="326"/>
      <c r="AZ280" s="326"/>
      <c r="BA280" s="326"/>
      <c r="BB280" s="326"/>
      <c r="BC280" s="326"/>
      <c r="BD280" s="326"/>
      <c r="BE280" s="366"/>
      <c r="BF280" s="367"/>
      <c r="BG280" s="367"/>
      <c r="BH280" s="367"/>
      <c r="BI280" s="367"/>
      <c r="BJ280" s="367"/>
      <c r="BK280" s="367"/>
      <c r="BL280" s="367"/>
      <c r="BM280" s="367"/>
      <c r="BN280" s="367"/>
      <c r="BO280" s="367"/>
      <c r="BP280" s="367"/>
      <c r="BQ280" s="367"/>
      <c r="BR280" s="367"/>
      <c r="BS280" s="367"/>
      <c r="BT280" s="367"/>
      <c r="BU280" s="367"/>
      <c r="BV280" s="367"/>
      <c r="BW280" s="367"/>
      <c r="BX280" s="367"/>
      <c r="BY280" s="367"/>
      <c r="BZ280" s="367"/>
      <c r="CA280" s="367"/>
      <c r="CB280" s="367"/>
      <c r="CC280" s="367"/>
      <c r="CD280" s="367"/>
      <c r="CE280" s="367"/>
      <c r="CF280" s="367"/>
      <c r="CG280" s="367"/>
      <c r="CH280" s="367"/>
      <c r="CI280" s="367"/>
      <c r="CJ280" s="367"/>
      <c r="CK280" s="367"/>
      <c r="CL280" s="367"/>
      <c r="CM280" s="367"/>
      <c r="CN280" s="367"/>
      <c r="CO280" s="367"/>
      <c r="CP280" s="367"/>
      <c r="CQ280" s="367"/>
      <c r="CR280" s="367"/>
      <c r="CS280" s="368"/>
      <c r="CT280" s="369"/>
    </row>
    <row r="281" spans="1:98" s="378" customFormat="1">
      <c r="A281" s="370"/>
      <c r="B281" s="371"/>
      <c r="C281" s="372"/>
      <c r="D281" s="372"/>
      <c r="E281" s="372"/>
      <c r="F281" s="373"/>
      <c r="G281" s="374"/>
      <c r="H281" s="375"/>
      <c r="I281" s="375"/>
      <c r="J281" s="375"/>
      <c r="K281" s="375"/>
      <c r="L281" s="375"/>
      <c r="M281" s="375"/>
      <c r="N281" s="375"/>
      <c r="O281" s="375"/>
      <c r="P281" s="375"/>
      <c r="Q281" s="375"/>
      <c r="R281" s="375"/>
      <c r="S281" s="375"/>
      <c r="T281" s="375"/>
      <c r="U281" s="375"/>
      <c r="V281" s="375"/>
      <c r="W281" s="375"/>
      <c r="X281" s="375"/>
      <c r="Y281" s="375"/>
      <c r="Z281" s="375"/>
      <c r="AA281" s="375"/>
      <c r="AB281" s="375"/>
      <c r="AC281" s="375"/>
      <c r="AD281" s="375"/>
      <c r="AE281" s="375"/>
      <c r="AF281" s="375"/>
      <c r="AG281" s="375"/>
      <c r="AH281" s="375"/>
      <c r="AI281" s="375"/>
      <c r="AJ281" s="375"/>
      <c r="AK281" s="375"/>
      <c r="AL281" s="375"/>
      <c r="AM281" s="375"/>
      <c r="AN281" s="375"/>
      <c r="AO281" s="375"/>
      <c r="AP281" s="375"/>
      <c r="AQ281" s="375"/>
      <c r="AR281" s="375"/>
      <c r="AS281" s="375"/>
      <c r="AT281" s="375"/>
      <c r="AU281" s="375"/>
      <c r="AV281" s="375"/>
      <c r="AW281" s="375"/>
      <c r="AX281" s="375"/>
      <c r="AY281" s="375"/>
      <c r="AZ281" s="375"/>
      <c r="BA281" s="375"/>
      <c r="BB281" s="375"/>
      <c r="BC281" s="375"/>
      <c r="BD281" s="375"/>
      <c r="BE281" s="375"/>
      <c r="BF281" s="376"/>
      <c r="BG281" s="376"/>
      <c r="BH281" s="376"/>
      <c r="BI281" s="376"/>
      <c r="BJ281" s="376"/>
      <c r="BK281" s="376"/>
      <c r="BL281" s="376"/>
      <c r="BM281" s="376"/>
      <c r="BN281" s="376"/>
      <c r="BO281" s="376"/>
      <c r="BP281" s="376"/>
      <c r="BQ281" s="376"/>
      <c r="BR281" s="376"/>
      <c r="BS281" s="376"/>
      <c r="BT281" s="376"/>
      <c r="BU281" s="376"/>
      <c r="BV281" s="376"/>
      <c r="BW281" s="376"/>
      <c r="BX281" s="376"/>
      <c r="BY281" s="376"/>
      <c r="BZ281" s="376"/>
      <c r="CA281" s="376"/>
      <c r="CB281" s="376"/>
      <c r="CC281" s="376"/>
      <c r="CD281" s="376"/>
      <c r="CE281" s="376"/>
      <c r="CF281" s="376"/>
      <c r="CG281" s="376"/>
      <c r="CH281" s="376"/>
      <c r="CI281" s="376"/>
      <c r="CJ281" s="376"/>
      <c r="CK281" s="376"/>
      <c r="CL281" s="376"/>
      <c r="CM281" s="376"/>
      <c r="CN281" s="376"/>
      <c r="CO281" s="376"/>
      <c r="CP281" s="376"/>
      <c r="CQ281" s="376"/>
      <c r="CR281" s="376"/>
      <c r="CS281" s="373"/>
      <c r="CT281" s="377"/>
    </row>
    <row r="282" spans="1:98">
      <c r="A282" s="313"/>
      <c r="B282" s="27"/>
      <c r="C282" s="77"/>
      <c r="D282" s="77"/>
      <c r="E282" s="77"/>
      <c r="F282" s="28"/>
      <c r="G282" s="5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66"/>
      <c r="BE282" s="29"/>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c r="CC282" s="65"/>
      <c r="CD282" s="65"/>
      <c r="CE282" s="65"/>
      <c r="CF282" s="65"/>
      <c r="CG282" s="65"/>
      <c r="CH282" s="65"/>
      <c r="CI282" s="65"/>
      <c r="CJ282" s="65"/>
      <c r="CK282" s="65"/>
      <c r="CL282" s="65"/>
      <c r="CM282" s="65"/>
      <c r="CN282" s="65"/>
      <c r="CO282" s="65"/>
      <c r="CP282" s="65"/>
      <c r="CQ282" s="65"/>
      <c r="CR282" s="65"/>
      <c r="CS282" s="28"/>
      <c r="CT282" s="355"/>
    </row>
    <row r="283" spans="1:98">
      <c r="A283" s="313"/>
      <c r="B283" s="319" t="s">
        <v>150</v>
      </c>
      <c r="C283" s="320"/>
      <c r="D283" s="66"/>
      <c r="E283" s="66"/>
      <c r="F283" s="66"/>
      <c r="G283" s="66"/>
      <c r="H283" s="66"/>
      <c r="I283" s="66"/>
      <c r="J283" s="66"/>
      <c r="K283" s="66"/>
      <c r="L283" s="66"/>
      <c r="M283" s="66"/>
      <c r="N283" s="37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c r="CC283" s="65"/>
      <c r="CD283" s="65"/>
      <c r="CE283" s="65"/>
      <c r="CF283" s="65"/>
      <c r="CG283" s="65"/>
      <c r="CH283" s="65"/>
      <c r="CI283" s="65"/>
      <c r="CJ283" s="65"/>
      <c r="CK283" s="65"/>
      <c r="CL283" s="65"/>
      <c r="CM283" s="65"/>
      <c r="CN283" s="65"/>
      <c r="CO283" s="65"/>
      <c r="CP283" s="65"/>
      <c r="CQ283" s="65"/>
      <c r="CR283" s="28"/>
      <c r="CS283" s="355"/>
      <c r="CT283" s="358"/>
    </row>
    <row r="284" spans="1:98">
      <c r="A284" s="348"/>
      <c r="B284" s="476"/>
      <c r="C284" s="477"/>
      <c r="D284" s="502" t="s">
        <v>648</v>
      </c>
      <c r="E284" s="502"/>
      <c r="F284" s="503" t="s">
        <v>649</v>
      </c>
      <c r="G284" s="503"/>
      <c r="H284" s="503"/>
      <c r="I284" s="503"/>
      <c r="J284" s="478" t="s">
        <v>12</v>
      </c>
      <c r="K284" s="504" t="s">
        <v>650</v>
      </c>
      <c r="L284" s="504"/>
      <c r="M284" s="504"/>
      <c r="N284" s="479" t="s">
        <v>824</v>
      </c>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c r="CC284" s="65"/>
      <c r="CD284" s="65"/>
      <c r="CE284" s="65"/>
      <c r="CF284" s="65"/>
      <c r="CG284" s="65"/>
      <c r="CH284" s="65"/>
      <c r="CI284" s="65"/>
      <c r="CJ284" s="65"/>
      <c r="CK284" s="65"/>
      <c r="CL284" s="65"/>
      <c r="CM284" s="65"/>
      <c r="CN284" s="65"/>
      <c r="CO284" s="65"/>
      <c r="CP284" s="65"/>
      <c r="CQ284" s="65"/>
      <c r="CR284" s="28"/>
      <c r="CS284" s="355"/>
      <c r="CT284" s="358"/>
    </row>
    <row r="285" spans="1:98">
      <c r="A285" s="349"/>
      <c r="B285" s="319"/>
      <c r="C285" s="320"/>
      <c r="D285" s="320"/>
      <c r="E285" s="52"/>
      <c r="F285" s="52"/>
      <c r="G285" s="52"/>
      <c r="H285" s="52"/>
      <c r="I285" s="52"/>
      <c r="J285" s="321"/>
      <c r="K285" s="321"/>
      <c r="L285" s="321"/>
      <c r="M285" s="52"/>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c r="CC285" s="65"/>
      <c r="CD285" s="65"/>
      <c r="CE285" s="65"/>
      <c r="CF285" s="65"/>
      <c r="CG285" s="65"/>
      <c r="CH285" s="65"/>
      <c r="CI285" s="65"/>
      <c r="CJ285" s="65"/>
      <c r="CK285" s="65"/>
      <c r="CL285" s="65"/>
      <c r="CM285" s="65"/>
      <c r="CN285" s="65"/>
      <c r="CO285" s="65"/>
      <c r="CP285" s="65"/>
      <c r="CQ285" s="65"/>
      <c r="CR285" s="28"/>
      <c r="CS285" s="355"/>
      <c r="CT285" s="358"/>
    </row>
    <row r="286" spans="1:98" ht="45">
      <c r="A286" s="480" t="s">
        <v>651</v>
      </c>
      <c r="B286" s="72"/>
      <c r="C286" s="480"/>
      <c r="D286" s="481" t="s">
        <v>652</v>
      </c>
      <c r="E286" s="480" t="s">
        <v>653</v>
      </c>
      <c r="F286" s="480" t="s">
        <v>654</v>
      </c>
      <c r="G286" s="480" t="s">
        <v>655</v>
      </c>
      <c r="H286" s="480" t="s">
        <v>656</v>
      </c>
      <c r="I286" s="480" t="s">
        <v>657</v>
      </c>
      <c r="J286" s="480" t="s">
        <v>658</v>
      </c>
      <c r="K286" s="480" t="s">
        <v>659</v>
      </c>
      <c r="L286" s="480" t="s">
        <v>660</v>
      </c>
      <c r="M286" s="480" t="s">
        <v>661</v>
      </c>
      <c r="N286" s="482"/>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c r="CC286" s="65"/>
      <c r="CD286" s="65"/>
      <c r="CE286" s="65"/>
      <c r="CF286" s="65"/>
      <c r="CG286" s="65"/>
      <c r="CH286" s="65"/>
      <c r="CI286" s="65"/>
      <c r="CJ286" s="65"/>
      <c r="CK286" s="65"/>
      <c r="CL286" s="65"/>
      <c r="CM286" s="65"/>
      <c r="CN286" s="65"/>
      <c r="CO286" s="65"/>
      <c r="CP286" s="65"/>
      <c r="CQ286" s="65"/>
      <c r="CR286" s="28"/>
      <c r="CS286" s="355"/>
      <c r="CT286" s="358"/>
    </row>
    <row r="287" spans="1:98" ht="30">
      <c r="A287" s="483" t="s">
        <v>662</v>
      </c>
      <c r="B287" s="477" t="s">
        <v>663</v>
      </c>
      <c r="C287" s="477" t="s">
        <v>664</v>
      </c>
      <c r="D287" s="476"/>
      <c r="E287" s="305"/>
      <c r="F287" s="305"/>
      <c r="G287" s="305"/>
      <c r="H287" s="305"/>
      <c r="I287" s="305"/>
      <c r="J287" s="318"/>
      <c r="K287" s="318"/>
      <c r="L287" s="318"/>
      <c r="M287" s="305"/>
      <c r="N287" s="482"/>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c r="CC287" s="65"/>
      <c r="CD287" s="65"/>
      <c r="CE287" s="65"/>
      <c r="CF287" s="65"/>
      <c r="CG287" s="65"/>
      <c r="CH287" s="65"/>
      <c r="CI287" s="65"/>
      <c r="CJ287" s="65"/>
      <c r="CK287" s="65"/>
      <c r="CL287" s="65"/>
      <c r="CM287" s="65"/>
      <c r="CN287" s="65"/>
      <c r="CO287" s="65"/>
      <c r="CP287" s="65"/>
      <c r="CQ287" s="65"/>
      <c r="CR287" s="28"/>
      <c r="CS287" s="355"/>
      <c r="CT287" s="358"/>
    </row>
    <row r="288" spans="1:98" ht="45.75">
      <c r="A288" s="318" t="s">
        <v>665</v>
      </c>
      <c r="B288" s="305" t="s">
        <v>666</v>
      </c>
      <c r="C288" s="311" t="s">
        <v>667</v>
      </c>
      <c r="D288" s="305">
        <v>14</v>
      </c>
      <c r="E288" s="305"/>
      <c r="F288" s="305"/>
      <c r="G288" s="305"/>
      <c r="H288" s="305"/>
      <c r="I288" s="305"/>
      <c r="J288" s="318"/>
      <c r="K288" s="318"/>
      <c r="L288" s="318"/>
      <c r="M288" s="305"/>
      <c r="N288" s="484">
        <f t="shared" ref="N288:N303" si="5">SUM(D288:M288)</f>
        <v>14</v>
      </c>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c r="CC288" s="65"/>
      <c r="CD288" s="65"/>
      <c r="CE288" s="65"/>
      <c r="CF288" s="65"/>
      <c r="CG288" s="65"/>
      <c r="CH288" s="65"/>
      <c r="CI288" s="65"/>
      <c r="CJ288" s="65"/>
      <c r="CK288" s="65"/>
      <c r="CL288" s="65"/>
      <c r="CM288" s="65"/>
      <c r="CN288" s="65"/>
      <c r="CO288" s="65"/>
      <c r="CP288" s="65"/>
      <c r="CQ288" s="65"/>
      <c r="CR288" s="28"/>
      <c r="CS288" s="355"/>
      <c r="CT288" s="358"/>
    </row>
    <row r="289" spans="1:98" ht="30.75">
      <c r="A289" s="318" t="s">
        <v>790</v>
      </c>
      <c r="B289" s="305" t="s">
        <v>791</v>
      </c>
      <c r="C289" s="311"/>
      <c r="D289" s="305">
        <v>4</v>
      </c>
      <c r="E289" s="305"/>
      <c r="F289" s="305"/>
      <c r="G289" s="305"/>
      <c r="H289" s="305"/>
      <c r="I289" s="305"/>
      <c r="J289" s="318"/>
      <c r="K289" s="318"/>
      <c r="L289" s="318"/>
      <c r="M289" s="305"/>
      <c r="N289" s="484">
        <f t="shared" si="5"/>
        <v>4</v>
      </c>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c r="CI289" s="65"/>
      <c r="CJ289" s="65"/>
      <c r="CK289" s="65"/>
      <c r="CL289" s="65"/>
      <c r="CM289" s="65"/>
      <c r="CN289" s="65"/>
      <c r="CO289" s="65"/>
      <c r="CP289" s="65"/>
      <c r="CQ289" s="65"/>
      <c r="CR289" s="28"/>
      <c r="CS289" s="355"/>
      <c r="CT289" s="358"/>
    </row>
    <row r="290" spans="1:98" ht="45.75">
      <c r="A290" s="318" t="s">
        <v>668</v>
      </c>
      <c r="B290" s="305" t="s">
        <v>792</v>
      </c>
      <c r="C290" s="311" t="s">
        <v>670</v>
      </c>
      <c r="D290" s="305">
        <v>41</v>
      </c>
      <c r="E290" s="305"/>
      <c r="F290" s="305"/>
      <c r="G290" s="305"/>
      <c r="H290" s="305"/>
      <c r="I290" s="305"/>
      <c r="J290" s="318"/>
      <c r="K290" s="318"/>
      <c r="L290" s="318"/>
      <c r="M290" s="305"/>
      <c r="N290" s="484">
        <f t="shared" si="5"/>
        <v>41</v>
      </c>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c r="CC290" s="65"/>
      <c r="CD290" s="65"/>
      <c r="CE290" s="65"/>
      <c r="CF290" s="65"/>
      <c r="CG290" s="65"/>
      <c r="CH290" s="65"/>
      <c r="CI290" s="65"/>
      <c r="CJ290" s="65"/>
      <c r="CK290" s="65"/>
      <c r="CL290" s="65"/>
      <c r="CM290" s="65"/>
      <c r="CN290" s="65"/>
      <c r="CO290" s="65"/>
      <c r="CP290" s="65"/>
      <c r="CQ290" s="65"/>
      <c r="CR290" s="28"/>
      <c r="CS290" s="355"/>
      <c r="CT290" s="358"/>
    </row>
    <row r="291" spans="1:98" ht="30.75">
      <c r="A291" s="318" t="s">
        <v>671</v>
      </c>
      <c r="B291" s="305" t="s">
        <v>591</v>
      </c>
      <c r="C291" s="311"/>
      <c r="D291" s="305"/>
      <c r="E291" s="305"/>
      <c r="F291" s="305"/>
      <c r="G291" s="305"/>
      <c r="H291" s="305"/>
      <c r="I291" s="305"/>
      <c r="J291" s="318">
        <v>2</v>
      </c>
      <c r="K291" s="318"/>
      <c r="L291" s="318"/>
      <c r="M291" s="305"/>
      <c r="N291" s="484">
        <f t="shared" si="5"/>
        <v>2</v>
      </c>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c r="CA291" s="65"/>
      <c r="CB291" s="65"/>
      <c r="CC291" s="65"/>
      <c r="CD291" s="65"/>
      <c r="CE291" s="65"/>
      <c r="CF291" s="65"/>
      <c r="CG291" s="65"/>
      <c r="CH291" s="65"/>
      <c r="CI291" s="65"/>
      <c r="CJ291" s="65"/>
      <c r="CK291" s="65"/>
      <c r="CL291" s="65"/>
      <c r="CM291" s="65"/>
      <c r="CN291" s="65"/>
      <c r="CO291" s="65"/>
      <c r="CP291" s="65"/>
      <c r="CQ291" s="65"/>
      <c r="CR291" s="28"/>
      <c r="CS291" s="355"/>
      <c r="CT291" s="358"/>
    </row>
    <row r="292" spans="1:98">
      <c r="A292" s="318" t="s">
        <v>672</v>
      </c>
      <c r="B292" s="305"/>
      <c r="C292" s="311" t="s">
        <v>673</v>
      </c>
      <c r="D292" s="305"/>
      <c r="E292" s="305"/>
      <c r="F292" s="305">
        <v>1</v>
      </c>
      <c r="G292" s="305"/>
      <c r="H292" s="305"/>
      <c r="I292" s="305"/>
      <c r="J292" s="318"/>
      <c r="K292" s="318"/>
      <c r="L292" s="318"/>
      <c r="M292" s="305"/>
      <c r="N292" s="484">
        <f t="shared" si="5"/>
        <v>1</v>
      </c>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65"/>
      <c r="BF292" s="65"/>
      <c r="BG292" s="65"/>
      <c r="BH292" s="65"/>
      <c r="BI292" s="65"/>
      <c r="BJ292" s="65"/>
      <c r="BK292" s="65"/>
      <c r="BL292" s="65"/>
      <c r="BM292" s="65"/>
      <c r="BN292" s="65"/>
      <c r="BO292" s="65"/>
      <c r="BP292" s="65"/>
      <c r="BQ292" s="65"/>
      <c r="BR292" s="65"/>
      <c r="BS292" s="65"/>
      <c r="BT292" s="65"/>
      <c r="BU292" s="65"/>
      <c r="BV292" s="65"/>
      <c r="BW292" s="65"/>
      <c r="BX292" s="65"/>
      <c r="BY292" s="65"/>
      <c r="BZ292" s="65"/>
      <c r="CA292" s="65"/>
      <c r="CB292" s="65"/>
      <c r="CC292" s="65"/>
      <c r="CD292" s="65"/>
      <c r="CE292" s="65"/>
      <c r="CF292" s="65"/>
      <c r="CG292" s="65"/>
      <c r="CH292" s="65"/>
      <c r="CI292" s="65"/>
      <c r="CJ292" s="65"/>
      <c r="CK292" s="65"/>
      <c r="CL292" s="65"/>
      <c r="CM292" s="65"/>
      <c r="CN292" s="65"/>
      <c r="CO292" s="65"/>
      <c r="CP292" s="65"/>
      <c r="CQ292" s="65"/>
      <c r="CR292" s="28"/>
      <c r="CS292" s="355"/>
      <c r="CT292" s="358"/>
    </row>
    <row r="293" spans="1:98" ht="30.75">
      <c r="A293" s="318" t="s">
        <v>674</v>
      </c>
      <c r="B293" s="305" t="s">
        <v>239</v>
      </c>
      <c r="C293" s="311"/>
      <c r="D293" s="305"/>
      <c r="E293" s="305"/>
      <c r="F293" s="305">
        <v>3</v>
      </c>
      <c r="G293" s="305"/>
      <c r="H293" s="305"/>
      <c r="I293" s="305"/>
      <c r="J293" s="318"/>
      <c r="K293" s="318"/>
      <c r="L293" s="318"/>
      <c r="M293" s="305"/>
      <c r="N293" s="484">
        <f t="shared" si="5"/>
        <v>3</v>
      </c>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65"/>
      <c r="BF293" s="65"/>
      <c r="BG293" s="65"/>
      <c r="BH293" s="65"/>
      <c r="BI293" s="65"/>
      <c r="BJ293" s="65"/>
      <c r="BK293" s="65"/>
      <c r="BL293" s="65"/>
      <c r="BM293" s="65"/>
      <c r="BN293" s="65"/>
      <c r="BO293" s="65"/>
      <c r="BP293" s="65"/>
      <c r="BQ293" s="65"/>
      <c r="BR293" s="65"/>
      <c r="BS293" s="65"/>
      <c r="BT293" s="65"/>
      <c r="BU293" s="65"/>
      <c r="BV293" s="65"/>
      <c r="BW293" s="65"/>
      <c r="BX293" s="65"/>
      <c r="BY293" s="65"/>
      <c r="BZ293" s="65"/>
      <c r="CA293" s="65"/>
      <c r="CB293" s="65"/>
      <c r="CC293" s="65"/>
      <c r="CD293" s="65"/>
      <c r="CE293" s="65"/>
      <c r="CF293" s="65"/>
      <c r="CG293" s="65"/>
      <c r="CH293" s="65"/>
      <c r="CI293" s="65"/>
      <c r="CJ293" s="65"/>
      <c r="CK293" s="65"/>
      <c r="CL293" s="65"/>
      <c r="CM293" s="65"/>
      <c r="CN293" s="65"/>
      <c r="CO293" s="65"/>
      <c r="CP293" s="65"/>
      <c r="CQ293" s="65"/>
      <c r="CR293" s="28"/>
      <c r="CS293" s="355"/>
      <c r="CT293" s="358"/>
    </row>
    <row r="294" spans="1:98">
      <c r="A294" s="318" t="s">
        <v>675</v>
      </c>
      <c r="B294" s="305"/>
      <c r="C294" s="311" t="s">
        <v>676</v>
      </c>
      <c r="D294" s="305"/>
      <c r="E294" s="305"/>
      <c r="F294" s="305">
        <v>3</v>
      </c>
      <c r="G294" s="305"/>
      <c r="H294" s="305"/>
      <c r="I294" s="305"/>
      <c r="J294" s="318"/>
      <c r="K294" s="318"/>
      <c r="L294" s="318"/>
      <c r="M294" s="305"/>
      <c r="N294" s="484">
        <f t="shared" si="5"/>
        <v>3</v>
      </c>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c r="CJ294" s="65"/>
      <c r="CK294" s="65"/>
      <c r="CL294" s="65"/>
      <c r="CM294" s="65"/>
      <c r="CN294" s="65"/>
      <c r="CO294" s="65"/>
      <c r="CP294" s="65"/>
      <c r="CQ294" s="65"/>
      <c r="CR294" s="28"/>
      <c r="CS294" s="355"/>
      <c r="CT294" s="358"/>
    </row>
    <row r="295" spans="1:98" ht="30.75">
      <c r="A295" s="318" t="s">
        <v>677</v>
      </c>
      <c r="B295" s="305" t="s">
        <v>678</v>
      </c>
      <c r="C295" s="311"/>
      <c r="D295" s="305">
        <v>4</v>
      </c>
      <c r="E295" s="305"/>
      <c r="F295" s="305"/>
      <c r="G295" s="305"/>
      <c r="H295" s="305"/>
      <c r="I295" s="305"/>
      <c r="J295" s="318"/>
      <c r="K295" s="318"/>
      <c r="L295" s="318"/>
      <c r="M295" s="305"/>
      <c r="N295" s="484">
        <f t="shared" si="5"/>
        <v>4</v>
      </c>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65"/>
      <c r="BF295" s="65"/>
      <c r="BG295" s="65"/>
      <c r="BH295" s="65"/>
      <c r="BI295" s="65"/>
      <c r="BJ295" s="65"/>
      <c r="BK295" s="65"/>
      <c r="BL295" s="65"/>
      <c r="BM295" s="65"/>
      <c r="BN295" s="65"/>
      <c r="BO295" s="65"/>
      <c r="BP295" s="65"/>
      <c r="BQ295" s="65"/>
      <c r="BR295" s="65"/>
      <c r="BS295" s="65"/>
      <c r="BT295" s="65"/>
      <c r="BU295" s="65"/>
      <c r="BV295" s="65"/>
      <c r="BW295" s="65"/>
      <c r="BX295" s="65"/>
      <c r="BY295" s="65"/>
      <c r="BZ295" s="65"/>
      <c r="CA295" s="65"/>
      <c r="CB295" s="65"/>
      <c r="CC295" s="65"/>
      <c r="CD295" s="65"/>
      <c r="CE295" s="65"/>
      <c r="CF295" s="65"/>
      <c r="CG295" s="65"/>
      <c r="CH295" s="65"/>
      <c r="CI295" s="65"/>
      <c r="CJ295" s="65"/>
      <c r="CK295" s="65"/>
      <c r="CL295" s="65"/>
      <c r="CM295" s="65"/>
      <c r="CN295" s="65"/>
      <c r="CO295" s="65"/>
      <c r="CP295" s="65"/>
      <c r="CQ295" s="65"/>
      <c r="CR295" s="28"/>
      <c r="CS295" s="355"/>
      <c r="CT295" s="358"/>
    </row>
    <row r="296" spans="1:98" ht="30.75">
      <c r="A296" s="318" t="s">
        <v>679</v>
      </c>
      <c r="B296" s="305" t="s">
        <v>226</v>
      </c>
      <c r="C296" s="311"/>
      <c r="D296" s="305"/>
      <c r="E296" s="305"/>
      <c r="F296" s="305">
        <v>5</v>
      </c>
      <c r="G296" s="305"/>
      <c r="H296" s="305"/>
      <c r="I296" s="305"/>
      <c r="J296" s="318"/>
      <c r="K296" s="318"/>
      <c r="L296" s="318"/>
      <c r="M296" s="305"/>
      <c r="N296" s="484">
        <f t="shared" si="5"/>
        <v>5</v>
      </c>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65"/>
      <c r="BF296" s="65"/>
      <c r="BG296" s="65"/>
      <c r="BH296" s="65"/>
      <c r="BI296" s="65"/>
      <c r="BJ296" s="65"/>
      <c r="BK296" s="65"/>
      <c r="BL296" s="65"/>
      <c r="BM296" s="65"/>
      <c r="BN296" s="65"/>
      <c r="BO296" s="65"/>
      <c r="BP296" s="65"/>
      <c r="BQ296" s="65"/>
      <c r="BR296" s="65"/>
      <c r="BS296" s="65"/>
      <c r="BT296" s="65"/>
      <c r="BU296" s="65"/>
      <c r="BV296" s="65"/>
      <c r="BW296" s="65"/>
      <c r="BX296" s="65"/>
      <c r="BY296" s="65"/>
      <c r="BZ296" s="65"/>
      <c r="CA296" s="65"/>
      <c r="CB296" s="65"/>
      <c r="CC296" s="65"/>
      <c r="CD296" s="65"/>
      <c r="CE296" s="65"/>
      <c r="CF296" s="65"/>
      <c r="CG296" s="65"/>
      <c r="CH296" s="65"/>
      <c r="CI296" s="65"/>
      <c r="CJ296" s="65"/>
      <c r="CK296" s="65"/>
      <c r="CL296" s="65"/>
      <c r="CM296" s="65"/>
      <c r="CN296" s="65"/>
      <c r="CO296" s="65"/>
      <c r="CP296" s="65"/>
      <c r="CQ296" s="65"/>
      <c r="CR296" s="28"/>
      <c r="CS296" s="355"/>
      <c r="CT296" s="358"/>
    </row>
    <row r="297" spans="1:98" ht="45.75">
      <c r="A297" s="318" t="s">
        <v>680</v>
      </c>
      <c r="B297" s="305"/>
      <c r="C297" s="311" t="s">
        <v>681</v>
      </c>
      <c r="D297" s="305"/>
      <c r="E297" s="305"/>
      <c r="F297" s="305">
        <v>10</v>
      </c>
      <c r="G297" s="305"/>
      <c r="H297" s="305">
        <v>15</v>
      </c>
      <c r="I297" s="305">
        <v>6</v>
      </c>
      <c r="J297" s="318">
        <v>2</v>
      </c>
      <c r="K297" s="318">
        <v>3</v>
      </c>
      <c r="L297" s="318">
        <v>3</v>
      </c>
      <c r="M297" s="318">
        <v>3</v>
      </c>
      <c r="N297" s="484">
        <f t="shared" si="5"/>
        <v>42</v>
      </c>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65"/>
      <c r="BF297" s="65"/>
      <c r="BG297" s="65"/>
      <c r="BH297" s="65"/>
      <c r="BI297" s="65"/>
      <c r="BJ297" s="65"/>
      <c r="BK297" s="65"/>
      <c r="BL297" s="65"/>
      <c r="BM297" s="65"/>
      <c r="BN297" s="65"/>
      <c r="BO297" s="65"/>
      <c r="BP297" s="65"/>
      <c r="BQ297" s="65"/>
      <c r="BR297" s="65"/>
      <c r="BS297" s="65"/>
      <c r="BT297" s="65"/>
      <c r="BU297" s="65"/>
      <c r="BV297" s="65"/>
      <c r="BW297" s="65"/>
      <c r="BX297" s="65"/>
      <c r="BY297" s="65"/>
      <c r="BZ297" s="65"/>
      <c r="CA297" s="65"/>
      <c r="CB297" s="65"/>
      <c r="CC297" s="65"/>
      <c r="CD297" s="65"/>
      <c r="CE297" s="65"/>
      <c r="CF297" s="65"/>
      <c r="CG297" s="65"/>
      <c r="CH297" s="65"/>
      <c r="CI297" s="65"/>
      <c r="CJ297" s="65"/>
      <c r="CK297" s="65"/>
      <c r="CL297" s="65"/>
      <c r="CM297" s="65"/>
      <c r="CN297" s="65"/>
      <c r="CO297" s="65"/>
      <c r="CP297" s="65"/>
      <c r="CQ297" s="65"/>
      <c r="CR297" s="28"/>
      <c r="CS297" s="355"/>
      <c r="CT297" s="358"/>
    </row>
    <row r="298" spans="1:98">
      <c r="A298" s="318" t="s">
        <v>682</v>
      </c>
      <c r="B298" s="305" t="s">
        <v>179</v>
      </c>
      <c r="C298" s="311"/>
      <c r="D298" s="305"/>
      <c r="E298" s="305"/>
      <c r="F298" s="305">
        <v>1</v>
      </c>
      <c r="G298" s="305"/>
      <c r="H298" s="305"/>
      <c r="I298" s="305"/>
      <c r="J298" s="318"/>
      <c r="K298" s="318"/>
      <c r="L298" s="318"/>
      <c r="M298" s="305"/>
      <c r="N298" s="484">
        <f t="shared" si="5"/>
        <v>1</v>
      </c>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28"/>
      <c r="CS298" s="355"/>
      <c r="CT298" s="358"/>
    </row>
    <row r="299" spans="1:98">
      <c r="A299" s="318" t="s">
        <v>682</v>
      </c>
      <c r="B299" s="305" t="s">
        <v>591</v>
      </c>
      <c r="C299" s="311"/>
      <c r="D299" s="305"/>
      <c r="E299" s="305"/>
      <c r="F299" s="305">
        <v>8</v>
      </c>
      <c r="G299" s="305"/>
      <c r="H299" s="305"/>
      <c r="I299" s="305"/>
      <c r="J299" s="318"/>
      <c r="K299" s="318"/>
      <c r="L299" s="318"/>
      <c r="M299" s="305"/>
      <c r="N299" s="484">
        <f t="shared" si="5"/>
        <v>8</v>
      </c>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65"/>
      <c r="BF299" s="65"/>
      <c r="BG299" s="65"/>
      <c r="BH299" s="65"/>
      <c r="BI299" s="65"/>
      <c r="BJ299" s="65"/>
      <c r="BK299" s="65"/>
      <c r="BL299" s="65"/>
      <c r="BM299" s="65"/>
      <c r="BN299" s="65"/>
      <c r="BO299" s="65"/>
      <c r="BP299" s="65"/>
      <c r="BQ299" s="65"/>
      <c r="BR299" s="65"/>
      <c r="BS299" s="65"/>
      <c r="BT299" s="65"/>
      <c r="BU299" s="65"/>
      <c r="BV299" s="65"/>
      <c r="BW299" s="65"/>
      <c r="BX299" s="65"/>
      <c r="BY299" s="65"/>
      <c r="BZ299" s="65"/>
      <c r="CA299" s="65"/>
      <c r="CB299" s="65"/>
      <c r="CC299" s="65"/>
      <c r="CD299" s="65"/>
      <c r="CE299" s="65"/>
      <c r="CF299" s="65"/>
      <c r="CG299" s="65"/>
      <c r="CH299" s="65"/>
      <c r="CI299" s="65"/>
      <c r="CJ299" s="65"/>
      <c r="CK299" s="65"/>
      <c r="CL299" s="65"/>
      <c r="CM299" s="65"/>
      <c r="CN299" s="65"/>
      <c r="CO299" s="65"/>
      <c r="CP299" s="65"/>
      <c r="CQ299" s="65"/>
      <c r="CR299" s="28"/>
      <c r="CS299" s="355"/>
      <c r="CT299" s="358"/>
    </row>
    <row r="300" spans="1:98">
      <c r="A300" s="318" t="s">
        <v>683</v>
      </c>
      <c r="B300" s="305" t="s">
        <v>179</v>
      </c>
      <c r="C300" s="311"/>
      <c r="D300" s="305"/>
      <c r="E300" s="305"/>
      <c r="F300" s="305"/>
      <c r="G300" s="305"/>
      <c r="H300" s="305"/>
      <c r="I300" s="305"/>
      <c r="J300" s="318">
        <v>1</v>
      </c>
      <c r="K300" s="318"/>
      <c r="L300" s="318"/>
      <c r="M300" s="305">
        <v>1</v>
      </c>
      <c r="N300" s="484">
        <f t="shared" si="5"/>
        <v>2</v>
      </c>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65"/>
      <c r="BF300" s="65"/>
      <c r="BG300" s="65"/>
      <c r="BH300" s="65"/>
      <c r="BI300" s="65"/>
      <c r="BJ300" s="65"/>
      <c r="BK300" s="65"/>
      <c r="BL300" s="65"/>
      <c r="BM300" s="65"/>
      <c r="BN300" s="65"/>
      <c r="BO300" s="65"/>
      <c r="BP300" s="65"/>
      <c r="BQ300" s="65"/>
      <c r="BR300" s="65"/>
      <c r="BS300" s="65"/>
      <c r="BT300" s="65"/>
      <c r="BU300" s="65"/>
      <c r="BV300" s="65"/>
      <c r="BW300" s="65"/>
      <c r="BX300" s="65"/>
      <c r="BY300" s="65"/>
      <c r="BZ300" s="65"/>
      <c r="CA300" s="65"/>
      <c r="CB300" s="65"/>
      <c r="CC300" s="65"/>
      <c r="CD300" s="65"/>
      <c r="CE300" s="65"/>
      <c r="CF300" s="65"/>
      <c r="CG300" s="65"/>
      <c r="CH300" s="65"/>
      <c r="CI300" s="65"/>
      <c r="CJ300" s="65"/>
      <c r="CK300" s="65"/>
      <c r="CL300" s="65"/>
      <c r="CM300" s="65"/>
      <c r="CN300" s="65"/>
      <c r="CO300" s="65"/>
      <c r="CP300" s="65"/>
      <c r="CQ300" s="65"/>
      <c r="CR300" s="28"/>
      <c r="CS300" s="355"/>
      <c r="CT300" s="358"/>
    </row>
    <row r="301" spans="1:98">
      <c r="A301" s="318" t="s">
        <v>684</v>
      </c>
      <c r="B301" s="305" t="s">
        <v>150</v>
      </c>
      <c r="C301" s="311" t="s">
        <v>150</v>
      </c>
      <c r="D301" s="305"/>
      <c r="E301" s="305"/>
      <c r="F301" s="305" t="s">
        <v>685</v>
      </c>
      <c r="G301" s="305"/>
      <c r="H301" s="305" t="s">
        <v>346</v>
      </c>
      <c r="I301" s="305"/>
      <c r="J301" s="318"/>
      <c r="K301" s="318"/>
      <c r="L301" s="318"/>
      <c r="M301" s="305"/>
      <c r="N301" s="484">
        <f t="shared" si="5"/>
        <v>0</v>
      </c>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65"/>
      <c r="BF301" s="65"/>
      <c r="BG301" s="65"/>
      <c r="BH301" s="65"/>
      <c r="BI301" s="65"/>
      <c r="BJ301" s="65"/>
      <c r="BK301" s="65"/>
      <c r="BL301" s="65"/>
      <c r="BM301" s="65"/>
      <c r="BN301" s="65"/>
      <c r="BO301" s="65"/>
      <c r="BP301" s="65"/>
      <c r="BQ301" s="65"/>
      <c r="BR301" s="65"/>
      <c r="BS301" s="65"/>
      <c r="BT301" s="65"/>
      <c r="BU301" s="65"/>
      <c r="BV301" s="65"/>
      <c r="BW301" s="65"/>
      <c r="BX301" s="65"/>
      <c r="BY301" s="65"/>
      <c r="BZ301" s="65"/>
      <c r="CA301" s="65"/>
      <c r="CB301" s="65"/>
      <c r="CC301" s="65"/>
      <c r="CD301" s="65"/>
      <c r="CE301" s="65"/>
      <c r="CF301" s="65"/>
      <c r="CG301" s="65"/>
      <c r="CH301" s="65"/>
      <c r="CI301" s="65"/>
      <c r="CJ301" s="65"/>
      <c r="CK301" s="65"/>
      <c r="CL301" s="65"/>
      <c r="CM301" s="65"/>
      <c r="CN301" s="65"/>
      <c r="CO301" s="65"/>
      <c r="CP301" s="65"/>
      <c r="CQ301" s="65"/>
      <c r="CR301" s="28"/>
      <c r="CS301" s="355"/>
      <c r="CT301" s="358"/>
    </row>
    <row r="302" spans="1:98" ht="30.75">
      <c r="A302" s="318" t="s">
        <v>686</v>
      </c>
      <c r="B302" s="305" t="s">
        <v>687</v>
      </c>
      <c r="C302" s="311" t="s">
        <v>681</v>
      </c>
      <c r="D302" s="305" t="s">
        <v>681</v>
      </c>
      <c r="E302" s="305" t="s">
        <v>793</v>
      </c>
      <c r="F302" s="305">
        <v>2</v>
      </c>
      <c r="G302" s="305">
        <v>5</v>
      </c>
      <c r="H302" s="305">
        <v>6</v>
      </c>
      <c r="I302" s="305">
        <v>4</v>
      </c>
      <c r="J302" s="318">
        <v>4</v>
      </c>
      <c r="K302" s="318">
        <v>4</v>
      </c>
      <c r="L302" s="318">
        <v>4</v>
      </c>
      <c r="M302" s="305">
        <v>2</v>
      </c>
      <c r="N302" s="484">
        <f t="shared" si="5"/>
        <v>31</v>
      </c>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65"/>
      <c r="BF302" s="65"/>
      <c r="BG302" s="65"/>
      <c r="BH302" s="65"/>
      <c r="BI302" s="65"/>
      <c r="BJ302" s="65"/>
      <c r="BK302" s="65"/>
      <c r="BL302" s="65"/>
      <c r="BM302" s="65"/>
      <c r="BN302" s="65"/>
      <c r="BO302" s="65"/>
      <c r="BP302" s="65"/>
      <c r="BQ302" s="65"/>
      <c r="BR302" s="65"/>
      <c r="BS302" s="65"/>
      <c r="BT302" s="65"/>
      <c r="BU302" s="65"/>
      <c r="BV302" s="65"/>
      <c r="BW302" s="65"/>
      <c r="BX302" s="65"/>
      <c r="BY302" s="65"/>
      <c r="BZ302" s="65"/>
      <c r="CA302" s="65"/>
      <c r="CB302" s="65"/>
      <c r="CC302" s="65"/>
      <c r="CD302" s="65"/>
      <c r="CE302" s="65"/>
      <c r="CF302" s="65"/>
      <c r="CG302" s="65"/>
      <c r="CH302" s="65"/>
      <c r="CI302" s="65"/>
      <c r="CJ302" s="65"/>
      <c r="CK302" s="65"/>
      <c r="CL302" s="65"/>
      <c r="CM302" s="65"/>
      <c r="CN302" s="65"/>
      <c r="CO302" s="65"/>
      <c r="CP302" s="65"/>
      <c r="CQ302" s="65"/>
      <c r="CR302" s="28"/>
      <c r="CS302" s="355"/>
      <c r="CT302" s="358"/>
    </row>
    <row r="303" spans="1:98">
      <c r="A303" s="318" t="s">
        <v>688</v>
      </c>
      <c r="B303" s="305" t="s">
        <v>689</v>
      </c>
      <c r="C303" s="311" t="s">
        <v>690</v>
      </c>
      <c r="D303" s="305"/>
      <c r="E303" s="305"/>
      <c r="F303" s="305"/>
      <c r="G303" s="305"/>
      <c r="H303" s="305">
        <v>1</v>
      </c>
      <c r="I303" s="305"/>
      <c r="J303" s="318"/>
      <c r="K303" s="318"/>
      <c r="L303" s="318"/>
      <c r="M303" s="305"/>
      <c r="N303" s="484">
        <f t="shared" si="5"/>
        <v>1</v>
      </c>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65"/>
      <c r="BF303" s="65"/>
      <c r="BG303" s="65"/>
      <c r="BH303" s="65"/>
      <c r="BI303" s="65"/>
      <c r="BJ303" s="65"/>
      <c r="BK303" s="65"/>
      <c r="BL303" s="65"/>
      <c r="BM303" s="65"/>
      <c r="BN303" s="65"/>
      <c r="BO303" s="65"/>
      <c r="BP303" s="65"/>
      <c r="BQ303" s="65"/>
      <c r="BR303" s="65"/>
      <c r="BS303" s="65"/>
      <c r="BT303" s="65"/>
      <c r="BU303" s="65"/>
      <c r="BV303" s="65"/>
      <c r="BW303" s="65"/>
      <c r="BX303" s="65"/>
      <c r="BY303" s="65"/>
      <c r="BZ303" s="65"/>
      <c r="CA303" s="65"/>
      <c r="CB303" s="65"/>
      <c r="CC303" s="65"/>
      <c r="CD303" s="65"/>
      <c r="CE303" s="65"/>
      <c r="CF303" s="65"/>
      <c r="CG303" s="65"/>
      <c r="CH303" s="65"/>
      <c r="CI303" s="65"/>
      <c r="CJ303" s="65"/>
      <c r="CK303" s="65"/>
      <c r="CL303" s="65"/>
      <c r="CM303" s="65"/>
      <c r="CN303" s="65"/>
      <c r="CO303" s="65"/>
      <c r="CP303" s="65"/>
      <c r="CQ303" s="65"/>
      <c r="CR303" s="28"/>
      <c r="CS303" s="355"/>
      <c r="CT303" s="358"/>
    </row>
    <row r="304" spans="1:98" ht="16.5" thickBot="1">
      <c r="A304" s="350"/>
      <c r="B304" s="71"/>
      <c r="C304" s="77"/>
      <c r="D304" s="77"/>
      <c r="E304" s="77"/>
      <c r="F304" s="28"/>
      <c r="G304" s="5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65"/>
      <c r="BG304" s="65"/>
      <c r="BH304" s="65"/>
      <c r="BI304" s="65"/>
      <c r="BJ304" s="65"/>
      <c r="BK304" s="65"/>
      <c r="BL304" s="65"/>
      <c r="BM304" s="65"/>
      <c r="BN304" s="65"/>
      <c r="BO304" s="65"/>
      <c r="BP304" s="65"/>
      <c r="BQ304" s="65"/>
      <c r="BR304" s="65"/>
      <c r="BS304" s="65"/>
      <c r="BT304" s="65"/>
      <c r="BU304" s="65"/>
      <c r="BV304" s="65"/>
      <c r="BW304" s="65"/>
      <c r="BX304" s="65"/>
      <c r="BY304" s="65"/>
      <c r="BZ304" s="65"/>
      <c r="CA304" s="65"/>
      <c r="CB304" s="65"/>
      <c r="CC304" s="65"/>
      <c r="CD304" s="65"/>
      <c r="CE304" s="65"/>
      <c r="CF304" s="65"/>
      <c r="CG304" s="65"/>
      <c r="CH304" s="65"/>
      <c r="CI304" s="65"/>
      <c r="CJ304" s="65"/>
      <c r="CK304" s="65"/>
      <c r="CL304" s="65"/>
      <c r="CM304" s="65"/>
      <c r="CN304" s="65"/>
      <c r="CO304" s="65"/>
      <c r="CP304" s="65"/>
      <c r="CQ304" s="65"/>
      <c r="CR304" s="65"/>
      <c r="CS304" s="28"/>
      <c r="CT304" s="355"/>
    </row>
    <row r="305" spans="1:98" ht="32.25" thickBot="1">
      <c r="A305" s="351" t="s">
        <v>691</v>
      </c>
      <c r="B305" s="33"/>
      <c r="C305" s="302"/>
      <c r="D305" s="35"/>
      <c r="E305" s="35"/>
      <c r="F305" s="33"/>
      <c r="G305" s="60"/>
      <c r="H305" s="34"/>
      <c r="I305" s="34"/>
      <c r="J305" s="34"/>
      <c r="K305" s="34"/>
      <c r="L305" s="34"/>
      <c r="M305" s="34"/>
      <c r="N305" s="34"/>
      <c r="O305" s="353"/>
      <c r="P305" s="35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359"/>
      <c r="CT305" s="355"/>
    </row>
    <row r="306" spans="1:98" ht="32.25" thickBot="1">
      <c r="A306" s="352" t="s">
        <v>692</v>
      </c>
      <c r="B306" s="322"/>
      <c r="C306" s="303"/>
      <c r="D306" s="78"/>
      <c r="E306" s="78"/>
      <c r="F306" s="38"/>
      <c r="G306" s="61"/>
      <c r="H306" s="39"/>
      <c r="I306" s="39"/>
      <c r="J306" s="39"/>
      <c r="K306" s="39"/>
      <c r="L306" s="39"/>
      <c r="M306" s="39"/>
      <c r="N306" s="39"/>
      <c r="O306" s="354"/>
      <c r="P306" s="32"/>
      <c r="Q306" s="356"/>
      <c r="R306" s="356"/>
      <c r="S306" s="356"/>
      <c r="T306" s="356"/>
      <c r="U306" s="356"/>
      <c r="V306" s="356"/>
      <c r="W306" s="356"/>
      <c r="X306" s="356"/>
      <c r="Y306" s="356"/>
      <c r="Z306" s="356"/>
      <c r="AA306" s="356"/>
      <c r="AB306" s="356"/>
      <c r="AC306" s="356"/>
      <c r="AD306" s="356"/>
      <c r="AE306" s="356"/>
      <c r="AF306" s="356"/>
      <c r="AG306" s="356"/>
      <c r="AH306" s="356"/>
      <c r="AI306" s="356"/>
      <c r="AJ306" s="356"/>
      <c r="AK306" s="356"/>
      <c r="AL306" s="356"/>
      <c r="AM306" s="356"/>
      <c r="AN306" s="356"/>
      <c r="AO306" s="356"/>
      <c r="AP306" s="356"/>
      <c r="AQ306" s="356"/>
      <c r="AR306" s="356"/>
      <c r="AS306" s="356"/>
      <c r="AT306" s="356"/>
      <c r="AU306" s="356"/>
      <c r="AV306" s="356"/>
      <c r="AW306" s="356"/>
      <c r="AX306" s="356"/>
      <c r="AY306" s="356"/>
      <c r="AZ306" s="356"/>
      <c r="BA306" s="356"/>
      <c r="BB306" s="356"/>
      <c r="BC306" s="356"/>
      <c r="BD306" s="356"/>
      <c r="BE306" s="356"/>
      <c r="BF306" s="357"/>
      <c r="BG306" s="357"/>
      <c r="BH306" s="357"/>
      <c r="BI306" s="357"/>
      <c r="BJ306" s="357"/>
      <c r="BK306" s="357"/>
      <c r="BL306" s="357"/>
      <c r="BM306" s="357"/>
      <c r="BN306" s="357"/>
      <c r="BO306" s="357"/>
      <c r="BP306" s="357"/>
      <c r="BQ306" s="357"/>
      <c r="BR306" s="357"/>
      <c r="BS306" s="357"/>
      <c r="BT306" s="357"/>
      <c r="BU306" s="357"/>
      <c r="BV306" s="357"/>
      <c r="BW306" s="357"/>
      <c r="BX306" s="357"/>
      <c r="BY306" s="357"/>
      <c r="BZ306" s="357"/>
      <c r="CA306" s="357"/>
      <c r="CB306" s="357"/>
      <c r="CC306" s="357"/>
      <c r="CD306" s="357"/>
      <c r="CE306" s="357"/>
      <c r="CF306" s="357"/>
      <c r="CG306" s="357"/>
      <c r="CH306" s="357"/>
      <c r="CI306" s="357"/>
      <c r="CJ306" s="357"/>
      <c r="CK306" s="357"/>
      <c r="CL306" s="357"/>
      <c r="CM306" s="357"/>
      <c r="CN306" s="357"/>
      <c r="CO306" s="357"/>
      <c r="CP306" s="357"/>
      <c r="CQ306" s="357"/>
      <c r="CR306" s="357"/>
      <c r="CS306" s="360"/>
      <c r="CT306" s="32"/>
    </row>
  </sheetData>
  <mergeCells count="9">
    <mergeCell ref="D284:E284"/>
    <mergeCell ref="F284:I284"/>
    <mergeCell ref="K284:M284"/>
    <mergeCell ref="A1:E1"/>
    <mergeCell ref="A2:E2"/>
    <mergeCell ref="A3:E3"/>
    <mergeCell ref="A4:E4"/>
    <mergeCell ref="A5:E5"/>
    <mergeCell ref="C170:D17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30D3B-3428-6E49-934D-2DA27CC9BCC0}">
  <dimension ref="A1:AY305"/>
  <sheetViews>
    <sheetView topLeftCell="L6" zoomScale="96" zoomScaleNormal="96" workbookViewId="0">
      <pane ySplit="2" topLeftCell="A260" activePane="bottomLeft" state="frozen"/>
      <selection activeCell="A6" sqref="A6"/>
      <selection pane="bottomLeft" activeCell="AB9" sqref="AB9:AB278"/>
    </sheetView>
  </sheetViews>
  <sheetFormatPr defaultColWidth="10.875" defaultRowHeight="15.75"/>
  <cols>
    <col min="1" max="1" width="23.625" style="387" customWidth="1"/>
    <col min="2" max="2" width="57" style="387" bestFit="1" customWidth="1"/>
    <col min="3" max="3" width="33.375" style="387" customWidth="1"/>
    <col min="4" max="4" width="21.125" style="387" customWidth="1"/>
    <col min="5" max="5" width="17.375" style="387" customWidth="1"/>
    <col min="6" max="6" width="10.875" style="387"/>
    <col min="7" max="8" width="16" style="387" customWidth="1"/>
    <col min="9" max="9" width="10.875" style="387"/>
    <col min="10" max="10" width="13.375" style="387" bestFit="1" customWidth="1"/>
    <col min="11" max="11" width="7.625" style="387" bestFit="1" customWidth="1"/>
    <col min="12" max="12" width="12" style="387" bestFit="1" customWidth="1"/>
    <col min="13" max="19" width="10.875" style="387"/>
    <col min="20" max="20" width="12" style="387" bestFit="1" customWidth="1"/>
    <col min="21" max="21" width="10.875" style="387"/>
    <col min="22" max="22" width="12" style="387" bestFit="1" customWidth="1"/>
    <col min="23" max="23" width="10.875" style="387"/>
    <col min="24" max="24" width="12" style="387" bestFit="1" customWidth="1"/>
    <col min="25" max="25" width="10.875" style="387"/>
    <col min="26" max="26" width="12" style="387" bestFit="1" customWidth="1"/>
    <col min="27" max="27" width="10.875" style="387"/>
    <col min="28" max="28" width="12" style="387" bestFit="1" customWidth="1"/>
    <col min="29" max="29" width="10.875" style="387"/>
    <col min="30" max="30" width="12" style="387" bestFit="1" customWidth="1"/>
    <col min="31" max="31" width="10.875" style="387"/>
    <col min="32" max="32" width="9.875" style="387" bestFit="1" customWidth="1"/>
    <col min="33" max="33" width="10.875" style="387"/>
    <col min="34" max="34" width="12" style="387" bestFit="1" customWidth="1"/>
    <col min="35" max="35" width="10.875" style="387"/>
    <col min="36" max="36" width="12" style="387" bestFit="1" customWidth="1"/>
    <col min="37" max="37" width="10.875" style="387"/>
    <col min="38" max="38" width="12" style="387" bestFit="1" customWidth="1"/>
    <col min="39" max="39" width="10.875" style="387"/>
    <col min="40" max="40" width="12" style="387" bestFit="1" customWidth="1"/>
    <col min="41" max="41" width="10.875" style="387"/>
    <col min="42" max="42" width="12" style="387" bestFit="1" customWidth="1"/>
    <col min="43" max="43" width="10.875" style="387"/>
    <col min="44" max="44" width="12" style="387" bestFit="1" customWidth="1"/>
    <col min="45" max="45" width="10.875" style="387"/>
    <col min="46" max="46" width="12" style="387" bestFit="1" customWidth="1"/>
    <col min="47" max="47" width="10.875" style="387"/>
    <col min="48" max="48" width="12" style="387" bestFit="1" customWidth="1"/>
    <col min="49" max="49" width="10.875" style="387"/>
    <col min="50" max="50" width="12" style="387" bestFit="1" customWidth="1"/>
    <col min="51" max="51" width="16" style="387" customWidth="1"/>
    <col min="52" max="16384" width="10.875" style="387"/>
  </cols>
  <sheetData>
    <row r="1" spans="1:51" ht="18">
      <c r="A1" s="517" t="s">
        <v>0</v>
      </c>
      <c r="B1" s="517"/>
      <c r="C1" s="517"/>
      <c r="D1" s="517"/>
      <c r="E1" s="518"/>
      <c r="F1" s="380"/>
      <c r="G1" s="72"/>
      <c r="H1" s="72"/>
      <c r="I1" s="381"/>
      <c r="J1" s="306"/>
      <c r="K1" s="382"/>
      <c r="L1" s="383"/>
      <c r="M1" s="384"/>
      <c r="N1" s="385"/>
      <c r="O1" s="384"/>
      <c r="P1" s="385"/>
      <c r="Q1" s="384"/>
      <c r="R1" s="385"/>
      <c r="S1" s="384"/>
      <c r="T1" s="385"/>
      <c r="U1" s="384"/>
      <c r="V1" s="385"/>
      <c r="W1" s="384"/>
      <c r="X1" s="385"/>
      <c r="Y1" s="384"/>
      <c r="Z1" s="385"/>
      <c r="AA1" s="384"/>
      <c r="AB1" s="385"/>
      <c r="AC1" s="384"/>
      <c r="AD1" s="385"/>
      <c r="AE1" s="384"/>
      <c r="AF1" s="385"/>
      <c r="AG1" s="384"/>
      <c r="AH1" s="385"/>
      <c r="AI1" s="384"/>
      <c r="AJ1" s="385"/>
      <c r="AK1" s="384"/>
      <c r="AL1" s="385"/>
      <c r="AM1" s="384"/>
      <c r="AN1" s="385"/>
      <c r="AO1" s="384"/>
      <c r="AP1" s="385"/>
      <c r="AQ1" s="384"/>
      <c r="AR1" s="385"/>
      <c r="AS1" s="384"/>
      <c r="AT1" s="385"/>
      <c r="AU1" s="384"/>
      <c r="AV1" s="385"/>
      <c r="AW1" s="384"/>
      <c r="AX1" s="385"/>
      <c r="AY1" s="386"/>
    </row>
    <row r="2" spans="1:51" ht="18">
      <c r="A2" s="519" t="s">
        <v>11</v>
      </c>
      <c r="B2" s="519"/>
      <c r="C2" s="519"/>
      <c r="D2" s="519"/>
      <c r="E2" s="520"/>
      <c r="F2" s="388"/>
      <c r="G2" s="72"/>
      <c r="H2" s="72"/>
      <c r="I2" s="381"/>
      <c r="J2" s="306"/>
      <c r="K2" s="382"/>
      <c r="L2" s="383"/>
      <c r="M2" s="384"/>
      <c r="N2" s="385"/>
      <c r="O2" s="384"/>
      <c r="P2" s="385"/>
      <c r="Q2" s="384"/>
      <c r="R2" s="385"/>
      <c r="S2" s="384"/>
      <c r="T2" s="385"/>
      <c r="U2" s="384"/>
      <c r="V2" s="385"/>
      <c r="W2" s="384"/>
      <c r="X2" s="385"/>
      <c r="Y2" s="384"/>
      <c r="Z2" s="385"/>
      <c r="AA2" s="384"/>
      <c r="AB2" s="385"/>
      <c r="AC2" s="384"/>
      <c r="AD2" s="385"/>
      <c r="AE2" s="384"/>
      <c r="AF2" s="385"/>
      <c r="AG2" s="384"/>
      <c r="AH2" s="385"/>
      <c r="AI2" s="384"/>
      <c r="AJ2" s="385"/>
      <c r="AK2" s="384"/>
      <c r="AL2" s="385"/>
      <c r="AM2" s="384"/>
      <c r="AN2" s="385"/>
      <c r="AO2" s="384"/>
      <c r="AP2" s="385"/>
      <c r="AQ2" s="384"/>
      <c r="AR2" s="385"/>
      <c r="AS2" s="384"/>
      <c r="AT2" s="385"/>
      <c r="AU2" s="384"/>
      <c r="AV2" s="385"/>
      <c r="AW2" s="384"/>
      <c r="AX2" s="385"/>
      <c r="AY2" s="386"/>
    </row>
    <row r="3" spans="1:51" ht="18">
      <c r="A3" s="519" t="s">
        <v>34</v>
      </c>
      <c r="B3" s="519"/>
      <c r="C3" s="519"/>
      <c r="D3" s="519"/>
      <c r="E3" s="520"/>
      <c r="F3" s="388"/>
      <c r="G3" s="72"/>
      <c r="H3" s="72"/>
      <c r="I3" s="381"/>
      <c r="J3" s="306"/>
      <c r="K3" s="382"/>
      <c r="L3" s="383"/>
      <c r="M3" s="384"/>
      <c r="N3" s="385"/>
      <c r="O3" s="384"/>
      <c r="P3" s="385"/>
      <c r="Q3" s="384"/>
      <c r="R3" s="385"/>
      <c r="S3" s="384"/>
      <c r="T3" s="385"/>
      <c r="U3" s="384"/>
      <c r="V3" s="385"/>
      <c r="W3" s="384"/>
      <c r="X3" s="385"/>
      <c r="Y3" s="384"/>
      <c r="Z3" s="385"/>
      <c r="AA3" s="384"/>
      <c r="AB3" s="385"/>
      <c r="AC3" s="384"/>
      <c r="AD3" s="385"/>
      <c r="AE3" s="384"/>
      <c r="AF3" s="385"/>
      <c r="AG3" s="384"/>
      <c r="AH3" s="385"/>
      <c r="AI3" s="384"/>
      <c r="AJ3" s="385"/>
      <c r="AK3" s="384"/>
      <c r="AL3" s="385"/>
      <c r="AM3" s="384"/>
      <c r="AN3" s="385"/>
      <c r="AO3" s="384"/>
      <c r="AP3" s="385"/>
      <c r="AQ3" s="384"/>
      <c r="AR3" s="385"/>
      <c r="AS3" s="384"/>
      <c r="AT3" s="385"/>
      <c r="AU3" s="384"/>
      <c r="AV3" s="385"/>
      <c r="AW3" s="384"/>
      <c r="AX3" s="385"/>
      <c r="AY3" s="386"/>
    </row>
    <row r="4" spans="1:51" ht="18">
      <c r="A4" s="519" t="s">
        <v>43</v>
      </c>
      <c r="B4" s="519"/>
      <c r="C4" s="519"/>
      <c r="D4" s="519"/>
      <c r="E4" s="520"/>
      <c r="F4" s="388"/>
      <c r="G4" s="72"/>
      <c r="H4" s="72"/>
      <c r="I4" s="381"/>
      <c r="J4" s="306"/>
      <c r="K4" s="382"/>
      <c r="L4" s="383"/>
      <c r="M4" s="384"/>
      <c r="N4" s="385"/>
      <c r="O4" s="384"/>
      <c r="P4" s="385"/>
      <c r="Q4" s="384"/>
      <c r="R4" s="385"/>
      <c r="S4" s="384"/>
      <c r="T4" s="385"/>
      <c r="U4" s="384"/>
      <c r="V4" s="385"/>
      <c r="W4" s="384"/>
      <c r="X4" s="385"/>
      <c r="Y4" s="384"/>
      <c r="Z4" s="385"/>
      <c r="AA4" s="384"/>
      <c r="AB4" s="385"/>
      <c r="AC4" s="384"/>
      <c r="AD4" s="385"/>
      <c r="AE4" s="384"/>
      <c r="AF4" s="385"/>
      <c r="AG4" s="384"/>
      <c r="AH4" s="385"/>
      <c r="AI4" s="384"/>
      <c r="AJ4" s="385"/>
      <c r="AK4" s="384"/>
      <c r="AL4" s="385"/>
      <c r="AM4" s="384"/>
      <c r="AN4" s="385"/>
      <c r="AO4" s="384"/>
      <c r="AP4" s="385"/>
      <c r="AQ4" s="384"/>
      <c r="AR4" s="385"/>
      <c r="AS4" s="384"/>
      <c r="AT4" s="385"/>
      <c r="AU4" s="384"/>
      <c r="AV4" s="385"/>
      <c r="AW4" s="384"/>
      <c r="AX4" s="385"/>
      <c r="AY4" s="386"/>
    </row>
    <row r="5" spans="1:51" ht="18">
      <c r="A5" s="511" t="s">
        <v>707</v>
      </c>
      <c r="B5" s="511"/>
      <c r="C5" s="511"/>
      <c r="D5" s="511"/>
      <c r="E5" s="512"/>
      <c r="F5" s="87"/>
      <c r="G5" s="72"/>
      <c r="H5" s="72"/>
      <c r="I5" s="381"/>
      <c r="J5" s="306"/>
      <c r="K5" s="382"/>
      <c r="L5" s="383"/>
      <c r="M5" s="384"/>
      <c r="N5" s="385"/>
      <c r="O5" s="384"/>
      <c r="P5" s="385"/>
      <c r="Q5" s="384"/>
      <c r="R5" s="385"/>
      <c r="S5" s="384"/>
      <c r="T5" s="385"/>
      <c r="U5" s="384"/>
      <c r="V5" s="385"/>
      <c r="W5" s="384"/>
      <c r="X5" s="385"/>
      <c r="Y5" s="384"/>
      <c r="Z5" s="385"/>
      <c r="AA5" s="384"/>
      <c r="AB5" s="385"/>
      <c r="AC5" s="384"/>
      <c r="AD5" s="385"/>
      <c r="AE5" s="384"/>
      <c r="AF5" s="385"/>
      <c r="AG5" s="384"/>
      <c r="AH5" s="385"/>
      <c r="AI5" s="384"/>
      <c r="AJ5" s="385"/>
      <c r="AK5" s="384"/>
      <c r="AL5" s="385"/>
      <c r="AM5" s="384"/>
      <c r="AN5" s="385"/>
      <c r="AO5" s="384"/>
      <c r="AP5" s="385"/>
      <c r="AQ5" s="384"/>
      <c r="AR5" s="385"/>
      <c r="AS5" s="384"/>
      <c r="AT5" s="385"/>
      <c r="AU5" s="384"/>
      <c r="AV5" s="385"/>
      <c r="AW5" s="384"/>
      <c r="AX5" s="385"/>
      <c r="AY5" s="386"/>
    </row>
    <row r="6" spans="1:51" ht="63">
      <c r="A6" s="69" t="s">
        <v>144</v>
      </c>
      <c r="B6" s="83" t="s">
        <v>697</v>
      </c>
      <c r="C6" s="70" t="s">
        <v>698</v>
      </c>
      <c r="D6" s="84" t="s">
        <v>664</v>
      </c>
      <c r="E6" s="84" t="s">
        <v>145</v>
      </c>
      <c r="F6" s="84" t="s">
        <v>952</v>
      </c>
      <c r="G6" s="85" t="s">
        <v>146</v>
      </c>
      <c r="H6" s="85" t="s">
        <v>147</v>
      </c>
      <c r="I6" s="89" t="s">
        <v>788</v>
      </c>
      <c r="J6" s="404" t="s">
        <v>148</v>
      </c>
      <c r="K6" s="515">
        <v>2025</v>
      </c>
      <c r="L6" s="516"/>
      <c r="M6" s="515">
        <v>2026</v>
      </c>
      <c r="N6" s="516"/>
      <c r="O6" s="515">
        <v>2027</v>
      </c>
      <c r="P6" s="516"/>
      <c r="Q6" s="515">
        <v>2028</v>
      </c>
      <c r="R6" s="516"/>
      <c r="S6" s="515">
        <v>2029</v>
      </c>
      <c r="T6" s="516"/>
      <c r="U6" s="515">
        <v>2030</v>
      </c>
      <c r="V6" s="516"/>
      <c r="W6" s="515">
        <v>2031</v>
      </c>
      <c r="X6" s="516"/>
      <c r="Y6" s="515">
        <v>2032</v>
      </c>
      <c r="Z6" s="516"/>
      <c r="AA6" s="515">
        <v>2033</v>
      </c>
      <c r="AB6" s="516"/>
      <c r="AC6" s="515">
        <v>2034</v>
      </c>
      <c r="AD6" s="516"/>
      <c r="AE6" s="515">
        <v>2035</v>
      </c>
      <c r="AF6" s="516"/>
      <c r="AG6" s="515">
        <v>2036</v>
      </c>
      <c r="AH6" s="516"/>
      <c r="AI6" s="515">
        <v>2037</v>
      </c>
      <c r="AJ6" s="516"/>
      <c r="AK6" s="515">
        <v>2038</v>
      </c>
      <c r="AL6" s="516"/>
      <c r="AM6" s="515">
        <v>2039</v>
      </c>
      <c r="AN6" s="516"/>
      <c r="AO6" s="515">
        <v>2040</v>
      </c>
      <c r="AP6" s="516"/>
      <c r="AQ6" s="515">
        <v>2041</v>
      </c>
      <c r="AR6" s="516"/>
      <c r="AS6" s="515">
        <v>2042</v>
      </c>
      <c r="AT6" s="516"/>
      <c r="AU6" s="515">
        <v>2043</v>
      </c>
      <c r="AV6" s="516"/>
      <c r="AW6" s="515">
        <v>2044</v>
      </c>
      <c r="AX6" s="516"/>
      <c r="AY6" s="12" t="s">
        <v>149</v>
      </c>
    </row>
    <row r="7" spans="1:51" ht="18.75" thickBot="1">
      <c r="A7" s="68"/>
      <c r="B7" s="389"/>
      <c r="C7" s="390"/>
      <c r="D7" s="390"/>
      <c r="E7" s="390"/>
      <c r="F7" s="390"/>
      <c r="G7" s="2" t="s">
        <v>150</v>
      </c>
      <c r="H7" s="2"/>
      <c r="I7" s="90"/>
      <c r="J7" s="405"/>
      <c r="K7" s="8" t="s">
        <v>151</v>
      </c>
      <c r="L7" s="3" t="s">
        <v>152</v>
      </c>
      <c r="M7" s="9" t="s">
        <v>151</v>
      </c>
      <c r="N7" s="3" t="s">
        <v>153</v>
      </c>
      <c r="O7" s="9" t="s">
        <v>151</v>
      </c>
      <c r="P7" s="3" t="s">
        <v>154</v>
      </c>
      <c r="Q7" s="9" t="s">
        <v>151</v>
      </c>
      <c r="R7" s="3" t="s">
        <v>155</v>
      </c>
      <c r="S7" s="9" t="s">
        <v>151</v>
      </c>
      <c r="T7" s="4" t="s">
        <v>156</v>
      </c>
      <c r="U7" s="7" t="s">
        <v>151</v>
      </c>
      <c r="V7" s="4" t="s">
        <v>157</v>
      </c>
      <c r="W7" s="7" t="s">
        <v>151</v>
      </c>
      <c r="X7" s="4" t="s">
        <v>158</v>
      </c>
      <c r="Y7" s="7" t="s">
        <v>151</v>
      </c>
      <c r="Z7" s="4" t="s">
        <v>159</v>
      </c>
      <c r="AA7" s="7" t="s">
        <v>151</v>
      </c>
      <c r="AB7" s="4" t="s">
        <v>160</v>
      </c>
      <c r="AC7" s="7" t="s">
        <v>151</v>
      </c>
      <c r="AD7" s="4" t="s">
        <v>161</v>
      </c>
      <c r="AE7" s="7" t="s">
        <v>151</v>
      </c>
      <c r="AF7" s="4" t="s">
        <v>162</v>
      </c>
      <c r="AG7" s="7" t="s">
        <v>151</v>
      </c>
      <c r="AH7" s="4" t="s">
        <v>163</v>
      </c>
      <c r="AI7" s="7" t="s">
        <v>151</v>
      </c>
      <c r="AJ7" s="4" t="s">
        <v>164</v>
      </c>
      <c r="AK7" s="7" t="s">
        <v>151</v>
      </c>
      <c r="AL7" s="4" t="s">
        <v>165</v>
      </c>
      <c r="AM7" s="7" t="s">
        <v>151</v>
      </c>
      <c r="AN7" s="4" t="s">
        <v>166</v>
      </c>
      <c r="AO7" s="7" t="s">
        <v>151</v>
      </c>
      <c r="AP7" s="4" t="s">
        <v>167</v>
      </c>
      <c r="AQ7" s="7" t="s">
        <v>151</v>
      </c>
      <c r="AR7" s="4" t="s">
        <v>168</v>
      </c>
      <c r="AS7" s="7" t="s">
        <v>151</v>
      </c>
      <c r="AT7" s="4" t="s">
        <v>169</v>
      </c>
      <c r="AU7" s="6" t="s">
        <v>151</v>
      </c>
      <c r="AV7" s="5" t="s">
        <v>170</v>
      </c>
      <c r="AW7" s="6" t="s">
        <v>151</v>
      </c>
      <c r="AX7" s="5" t="s">
        <v>171</v>
      </c>
      <c r="AY7" s="391"/>
    </row>
    <row r="8" spans="1:51" ht="16.5" thickBot="1">
      <c r="A8" s="329"/>
      <c r="B8" s="330"/>
      <c r="C8" s="331"/>
      <c r="D8" s="331"/>
      <c r="E8" s="331"/>
      <c r="F8" s="331"/>
      <c r="G8" s="332"/>
      <c r="H8" s="332"/>
      <c r="I8" s="485" t="s">
        <v>150</v>
      </c>
      <c r="J8" s="406"/>
      <c r="K8" s="521">
        <v>0.04</v>
      </c>
      <c r="L8" s="522"/>
      <c r="M8" s="95">
        <v>3.5000000000000003E-2</v>
      </c>
      <c r="N8" s="10">
        <f>(1+$K$8)*(1+$M$8)</f>
        <v>1.0764</v>
      </c>
      <c r="O8" s="82">
        <v>0.03</v>
      </c>
      <c r="P8" s="10">
        <f>(1+$K$8)*(1+$M$8)*(1+$O$8)</f>
        <v>1.108692</v>
      </c>
      <c r="Q8" s="82">
        <v>0.03</v>
      </c>
      <c r="R8" s="10">
        <f>(1+$K$8)*(1+$M$8)*(1+$O$8)*(1+$Q$8)</f>
        <v>1.1419527600000001</v>
      </c>
      <c r="S8" s="82">
        <v>0.03</v>
      </c>
      <c r="T8" s="10">
        <f>(1+$K$8)*(1+$M$8)*(1+$O$8)*(1+$Q$8)*(1+$S$8)</f>
        <v>1.1762113428000001</v>
      </c>
      <c r="U8" s="82">
        <v>0.03</v>
      </c>
      <c r="V8" s="11">
        <f>(1+$K$8)*(1+$M$8)*(1+$O$8)*(1+$Q$8)*(1+$S$8)*(1+$U$8)</f>
        <v>1.2114976830840001</v>
      </c>
      <c r="W8" s="82">
        <v>0.03</v>
      </c>
      <c r="X8" s="11">
        <f>(1+$K$8)*(1+$M$8)*(1+$O$8)*(1+$Q$8)*(1+$S$8)*(1+$U$8)*(1+$W$8)</f>
        <v>1.2478426135765202</v>
      </c>
      <c r="Y8" s="82">
        <v>0.03</v>
      </c>
      <c r="Z8" s="11">
        <f>(1+$K$8)*(1+$M$8)*(1+$O$8)*(1+$Q$8)*(1+$S$8)*(1+$U$8)*(1+$W$8)*(1+$Y$8)</f>
        <v>1.2852778919838157</v>
      </c>
      <c r="AA8" s="82">
        <v>0.03</v>
      </c>
      <c r="AB8" s="11">
        <f>(1+$K$8)*(1+$M$8)*(1+$O$8)*(1+$Q$8)*(1+$S$8)*(1+$U$8)*(1+$W$8)*(1+$Y$8)*(1+$AA$8)</f>
        <v>1.3238362287433303</v>
      </c>
      <c r="AC8" s="82">
        <v>0.03</v>
      </c>
      <c r="AD8" s="11">
        <f>(1+$K$8)*(1+$M$8)*(1+$O$8)*(1+$Q$8)*(1+$S$8)*(1+$U$8)*(1+$W$8)*(1+$Y$8)*(1+$AA$8)*(1+$AC$8)</f>
        <v>1.3635513156056303</v>
      </c>
      <c r="AE8" s="82">
        <v>0.03</v>
      </c>
      <c r="AF8" s="11">
        <f>(1+$K$8)*(1+$M$8)*(1+$O$8)*(1+$Q$8)*(1+$S$8)*(1+$U$8)*(1+$W$8)*(1+$Y$8)*(1+$AA$8)*(1+$AC$8)*(1+$AE$8)</f>
        <v>1.4044578550737992</v>
      </c>
      <c r="AG8" s="82">
        <v>0.03</v>
      </c>
      <c r="AH8" s="11">
        <f>(1+$K$8)*(1+$M$8)*(1+$O$8)*(1+$Q$8)*(1+$S$8)*(1+$U$8)*(1+$W$8)*(1+$Y$8)*(1+$AA$8)*(1+$AC$8)*(1+$AE$8)*(1+$AG$8)</f>
        <v>1.4465915907260132</v>
      </c>
      <c r="AI8" s="82">
        <v>0.03</v>
      </c>
      <c r="AJ8" s="11">
        <f>(1+$K$8)*(1+$M$8)*(1+$O$8)*(1+$Q$8)*(1+$S$8)*(1+$U$8)*(1+$W$8)*(1+$Y$8)*(1+$AA$8)*(1+$AC$8)*(1+$AE$8)*(1+$AG$8)*(1+$AI$8)</f>
        <v>1.4899893384477936</v>
      </c>
      <c r="AK8" s="82">
        <v>0.03</v>
      </c>
      <c r="AL8" s="11">
        <f>(1+$K$8)*(1+$M$8)*(1+$O$8)*(1+$Q$8)*(1+$S$8)*(1+$U$8)*(1+$W$8)*(1+$Y$8)*(1+$AA$8)*(1+$AC$8)*(1+$AE$8)*(1+$AG$8)*(1+$AI$8)*(1+$AK$8)</f>
        <v>1.5346890186012274</v>
      </c>
      <c r="AM8" s="82">
        <v>0.03</v>
      </c>
      <c r="AN8" s="11">
        <f>(1+$K$8)*(1+$M$8)*(1+$O$8)*(1+$Q$8)*(1+$S$8)*(1+$U$8)*(1+$W$8)*(1+$Y$8)*(1+$AA$8)*(1+$AC$8)*(1+$AE$8)*(1+$AG$8)*(1+$AI$8)*(1+$AK$8)*(1+$AM$8)</f>
        <v>1.5807296891592644</v>
      </c>
      <c r="AO8" s="82">
        <v>0.03</v>
      </c>
      <c r="AP8" s="11">
        <f>(1+$K$8)*(1+$M$8)*(1+$O$8)*(1+$Q$8)*(1+$S$8)*(1+$U$8)*(1+$W$8)*(1+$Y$8)*(1+$AA$8)*(1+$AC$8)*(1+$AE$8)*(1+$AG$8)*(1+$AI$8)*(1+$AK$8)*(1+$AM$8)*(1+$AO$8)</f>
        <v>1.6281515798340422</v>
      </c>
      <c r="AQ8" s="82">
        <v>0.03</v>
      </c>
      <c r="AR8" s="11">
        <f>(1+$K$8)*(1+$M$8)*(1+$O$8)*(1+$Q$8)*(1+$S$8)*(1+$U$8)*(1+$W$8)*(1+$Y$8)*(1+$AA$8)*(1+$AC$8)*(1+$AE$8)*(1+$AG$8)*(1+$AI$8)*(1+$AK$8)*(1+$AM$8)*(1+$AO$8)*(1+$AQ$8)</f>
        <v>1.6769961272290637</v>
      </c>
      <c r="AS8" s="82">
        <v>0.03</v>
      </c>
      <c r="AT8" s="11">
        <f>(1+$K$8)*(1+$M$8)*(1+$O$8)*(1+$Q$8)*(1+$S$8)*(1+$U$8)*(1+$W$8)*(1+$Y$8)*(1+$AA$8)*(1+$AC$8)*(1+$AE$8)*(1+$AG$8)*(1+$AI$8)*(1+$AK$8)*(1+$AM$8)*(1+$AO$8)*(1+$AQ$8)*(1+$AS$8)</f>
        <v>1.7273060110459355</v>
      </c>
      <c r="AU8" s="82">
        <v>0.03</v>
      </c>
      <c r="AV8" s="11">
        <f>(1+$K$8)*(1+$M$8)*(1+$O$8)*(1+$Q$8)*(1+$S$8)*(1+$U$8)*(1+$W$8)*(1+$Y$8)*(1+$AA$8)*(1+$AC$8)*(1+$AE$8)*(1+$AG$8)*(1+$AI$8)*(1+$AK$8)*(1+$AM$8)*(1+$AO$8)*(1+$AQ$8)*(1+$AS$8)*(1+$AU$8)</f>
        <v>1.7791251913773136</v>
      </c>
      <c r="AW8" s="82">
        <v>0.03</v>
      </c>
      <c r="AX8" s="11">
        <f>(1+$K$8)*(1+$M$8)*(1+$O$8)*(1+$Q$8)*(1+$S$8)*(1+$U$8)*(1+$W$8)*(1+$Y$8)*(1+$AA$8)*(1+$AC$8)*(1+$AE$8)*(1+$AG$8)*(1+$AI$8)*(1+$AK$8)*(1+$AM$8)*(1+$AO$8)*(1+$AQ$8)*(1+$AS$8)*(1+$AU$8)*(1+$AW$8)</f>
        <v>1.832498947118633</v>
      </c>
      <c r="AY8" s="14"/>
    </row>
    <row r="9" spans="1:51">
      <c r="A9" s="327" t="s">
        <v>13</v>
      </c>
      <c r="B9" s="327" t="s">
        <v>547</v>
      </c>
      <c r="C9" s="20"/>
      <c r="D9" s="327" t="s">
        <v>548</v>
      </c>
      <c r="E9" s="327" t="s">
        <v>549</v>
      </c>
      <c r="F9" s="20">
        <f>'[2]F&amp;B Equipment'!CT9</f>
        <v>5</v>
      </c>
      <c r="G9" s="20">
        <v>7</v>
      </c>
      <c r="H9" s="20" t="s">
        <v>845</v>
      </c>
      <c r="I9" s="328">
        <v>4937</v>
      </c>
      <c r="J9" s="407">
        <f>+F9*I9</f>
        <v>24685</v>
      </c>
      <c r="K9" s="16"/>
      <c r="L9" s="17">
        <f t="shared" ref="L9:L72" si="0">(I9*K9)*(1+$K$8)</f>
        <v>0</v>
      </c>
      <c r="M9" s="16"/>
      <c r="N9" s="17">
        <f t="shared" ref="N9:N72" si="1">M9*(I9*$N$8)</f>
        <v>0</v>
      </c>
      <c r="O9" s="16">
        <v>2</v>
      </c>
      <c r="P9" s="17">
        <f t="shared" ref="P9:P72" si="2">O9*(I9*$P$8)</f>
        <v>10947.224808000001</v>
      </c>
      <c r="Q9" s="16"/>
      <c r="R9" s="18">
        <f>Q9*(I9*R$8)</f>
        <v>0</v>
      </c>
      <c r="S9" s="16">
        <v>2</v>
      </c>
      <c r="T9" s="18">
        <f t="shared" ref="T9:T72" si="3">S9*(I9*$T$8)</f>
        <v>11613.910798807201</v>
      </c>
      <c r="U9" s="16"/>
      <c r="V9" s="18">
        <f>U9*(I9*$V$8)</f>
        <v>0</v>
      </c>
      <c r="W9" s="16">
        <v>2</v>
      </c>
      <c r="X9" s="18">
        <f t="shared" ref="X9:X72" si="4">W9*(I9*$X$8)</f>
        <v>12321.19796645456</v>
      </c>
      <c r="Y9" s="16"/>
      <c r="Z9" s="18">
        <f t="shared" ref="Z9:Z72" si="5">Y9*(I9*$Z$8)</f>
        <v>0</v>
      </c>
      <c r="AA9" s="16"/>
      <c r="AB9" s="18">
        <f t="shared" ref="AB9:AB72" si="6">AA9*($I9*$AB$8)</f>
        <v>0</v>
      </c>
      <c r="AC9" s="16">
        <v>2</v>
      </c>
      <c r="AD9" s="18">
        <f t="shared" ref="AD9:AD72" si="7">AC9*($I9*$AD$8)</f>
        <v>13463.705690289993</v>
      </c>
      <c r="AE9" s="16"/>
      <c r="AF9" s="18">
        <f t="shared" ref="AF9:AF72" si="8">AE9*($I9*$AF$8)</f>
        <v>0</v>
      </c>
      <c r="AG9" s="16">
        <v>2</v>
      </c>
      <c r="AH9" s="18">
        <f t="shared" ref="AH9:AH72" si="9">AG9*($I9*$AH$8)</f>
        <v>14283.645366828654</v>
      </c>
      <c r="AI9" s="16"/>
      <c r="AJ9" s="18">
        <f t="shared" ref="AJ9:AJ72" si="10">AI9*($I9*$AJ$8)</f>
        <v>0</v>
      </c>
      <c r="AK9" s="16">
        <v>2</v>
      </c>
      <c r="AL9" s="18">
        <f t="shared" ref="AL9:AL72" si="11">AK9*($I9*$AL$8)</f>
        <v>15153.51936966852</v>
      </c>
      <c r="AM9" s="16"/>
      <c r="AN9" s="18">
        <f t="shared" ref="AN9:AN72" si="12">AM9*($I9*$AN$8)</f>
        <v>0</v>
      </c>
      <c r="AO9" s="16">
        <v>2</v>
      </c>
      <c r="AP9" s="18">
        <f t="shared" ref="AP9:AP72" si="13">AO9*($I9*$AP$8)</f>
        <v>16076.368699281333</v>
      </c>
      <c r="AQ9" s="16"/>
      <c r="AR9" s="18">
        <f t="shared" ref="AR9:AR72" si="14">AQ9*($I9*$AR$8)</f>
        <v>0</v>
      </c>
      <c r="AS9" s="16">
        <v>2</v>
      </c>
      <c r="AT9" s="18">
        <f t="shared" ref="AT9:AT72" si="15">AS9*($I9*$AT$8)</f>
        <v>17055.419553067568</v>
      </c>
      <c r="AU9" s="16"/>
      <c r="AV9" s="18">
        <f t="shared" ref="AV9:AV72" si="16">AU9*($I9*$AV$8)</f>
        <v>0</v>
      </c>
      <c r="AW9" s="16"/>
      <c r="AX9" s="18">
        <f t="shared" ref="AX9:AX72" si="17">AW9*($I9*$AX$8)</f>
        <v>0</v>
      </c>
      <c r="AY9" s="54">
        <f>SUM(L9,N9,P9,R9,T9,V9,X9,Z9,AB9,AD9,AF9,AH9,AJ9,AL9,AN9,AP9,AR9,AT9,AV9,AX9)</f>
        <v>110914.99225239783</v>
      </c>
    </row>
    <row r="10" spans="1:51">
      <c r="A10" s="55" t="s">
        <v>13</v>
      </c>
      <c r="B10" s="55" t="s">
        <v>172</v>
      </c>
      <c r="C10" s="15"/>
      <c r="D10" s="55" t="s">
        <v>173</v>
      </c>
      <c r="E10" s="55" t="s">
        <v>174</v>
      </c>
      <c r="F10" s="15">
        <f>'[2]F&amp;B Equipment'!CT10</f>
        <v>4</v>
      </c>
      <c r="G10" s="15">
        <v>7</v>
      </c>
      <c r="H10" s="15" t="s">
        <v>845</v>
      </c>
      <c r="I10" s="67">
        <v>12500</v>
      </c>
      <c r="J10" s="407">
        <f t="shared" ref="J10:J73" si="18">+F10*I10</f>
        <v>50000</v>
      </c>
      <c r="K10" s="37"/>
      <c r="L10" s="17">
        <f t="shared" si="0"/>
        <v>0</v>
      </c>
      <c r="M10" s="16">
        <v>1</v>
      </c>
      <c r="N10" s="17">
        <f t="shared" si="1"/>
        <v>13455</v>
      </c>
      <c r="O10" s="16"/>
      <c r="P10" s="17">
        <f t="shared" si="2"/>
        <v>0</v>
      </c>
      <c r="Q10" s="16"/>
      <c r="R10" s="18">
        <f>Q10*(I10*R$8)</f>
        <v>0</v>
      </c>
      <c r="S10" s="16"/>
      <c r="T10" s="18">
        <f t="shared" si="3"/>
        <v>0</v>
      </c>
      <c r="U10" s="16">
        <v>1</v>
      </c>
      <c r="V10" s="18">
        <f t="shared" ref="V10:V73" si="19">U10*(I10*$V$8)</f>
        <v>15143.72103855</v>
      </c>
      <c r="W10" s="16"/>
      <c r="X10" s="18">
        <f t="shared" si="4"/>
        <v>0</v>
      </c>
      <c r="Y10" s="16"/>
      <c r="Z10" s="18">
        <f t="shared" si="5"/>
        <v>0</v>
      </c>
      <c r="AA10" s="16"/>
      <c r="AB10" s="18">
        <f t="shared" si="6"/>
        <v>0</v>
      </c>
      <c r="AC10" s="16">
        <v>1</v>
      </c>
      <c r="AD10" s="18">
        <f t="shared" si="7"/>
        <v>17044.391445070378</v>
      </c>
      <c r="AE10" s="16"/>
      <c r="AF10" s="18">
        <f t="shared" si="8"/>
        <v>0</v>
      </c>
      <c r="AG10" s="16"/>
      <c r="AH10" s="18">
        <f t="shared" si="9"/>
        <v>0</v>
      </c>
      <c r="AI10" s="16"/>
      <c r="AJ10" s="18">
        <f t="shared" si="10"/>
        <v>0</v>
      </c>
      <c r="AK10" s="16">
        <v>1</v>
      </c>
      <c r="AL10" s="18">
        <f t="shared" si="11"/>
        <v>19183.612732515343</v>
      </c>
      <c r="AM10" s="16"/>
      <c r="AN10" s="18">
        <f t="shared" si="12"/>
        <v>0</v>
      </c>
      <c r="AO10" s="16"/>
      <c r="AP10" s="18">
        <f t="shared" si="13"/>
        <v>0</v>
      </c>
      <c r="AQ10" s="16"/>
      <c r="AR10" s="18">
        <f t="shared" si="14"/>
        <v>0</v>
      </c>
      <c r="AS10" s="16"/>
      <c r="AT10" s="18">
        <f t="shared" si="15"/>
        <v>0</v>
      </c>
      <c r="AU10" s="16">
        <v>1</v>
      </c>
      <c r="AV10" s="18">
        <f t="shared" si="16"/>
        <v>22239.064892216422</v>
      </c>
      <c r="AW10" s="16"/>
      <c r="AX10" s="18">
        <f t="shared" si="17"/>
        <v>0</v>
      </c>
      <c r="AY10" s="54">
        <f t="shared" ref="AY10:AY73" si="20">SUM(L10,N10,P10,R10,T10,V10,X10,Z10,AB10,AD10,AF10,AH10,AJ10,AL10,AN10,AP10,AR10,AT10,AV10,AX10)</f>
        <v>87065.790108352143</v>
      </c>
    </row>
    <row r="11" spans="1:51">
      <c r="A11" s="55" t="s">
        <v>13</v>
      </c>
      <c r="B11" s="55" t="s">
        <v>1304</v>
      </c>
      <c r="C11" s="15"/>
      <c r="D11" s="55" t="s">
        <v>173</v>
      </c>
      <c r="E11" s="55" t="s">
        <v>175</v>
      </c>
      <c r="F11" s="15">
        <f>'[2]F&amp;B Equipment'!CT11</f>
        <v>1</v>
      </c>
      <c r="G11" s="15">
        <v>7</v>
      </c>
      <c r="H11" s="15" t="s">
        <v>845</v>
      </c>
      <c r="I11" s="67">
        <v>12800</v>
      </c>
      <c r="J11" s="407">
        <f t="shared" si="18"/>
        <v>12800</v>
      </c>
      <c r="K11" s="16"/>
      <c r="L11" s="17">
        <f t="shared" si="0"/>
        <v>0</v>
      </c>
      <c r="M11" s="16"/>
      <c r="N11" s="17">
        <f t="shared" si="1"/>
        <v>0</v>
      </c>
      <c r="O11" s="16"/>
      <c r="P11" s="17">
        <f t="shared" si="2"/>
        <v>0</v>
      </c>
      <c r="Q11" s="16"/>
      <c r="R11" s="18">
        <f t="shared" ref="R11:R85" si="21">Q11*(I11*R$8)</f>
        <v>0</v>
      </c>
      <c r="S11" s="16"/>
      <c r="T11" s="18">
        <f t="shared" si="3"/>
        <v>0</v>
      </c>
      <c r="U11" s="16"/>
      <c r="V11" s="18">
        <f t="shared" si="19"/>
        <v>0</v>
      </c>
      <c r="W11" s="16">
        <v>1</v>
      </c>
      <c r="X11" s="18">
        <f t="shared" si="4"/>
        <v>15972.385453779458</v>
      </c>
      <c r="Y11" s="16"/>
      <c r="Z11" s="18">
        <f t="shared" si="5"/>
        <v>0</v>
      </c>
      <c r="AA11" s="16"/>
      <c r="AB11" s="18">
        <f t="shared" si="6"/>
        <v>0</v>
      </c>
      <c r="AC11" s="16"/>
      <c r="AD11" s="18">
        <f t="shared" si="7"/>
        <v>0</v>
      </c>
      <c r="AE11" s="16"/>
      <c r="AF11" s="18">
        <f t="shared" si="8"/>
        <v>0</v>
      </c>
      <c r="AG11" s="16"/>
      <c r="AH11" s="18">
        <f t="shared" si="9"/>
        <v>0</v>
      </c>
      <c r="AI11" s="16"/>
      <c r="AJ11" s="18">
        <f t="shared" si="10"/>
        <v>0</v>
      </c>
      <c r="AK11" s="16">
        <v>1</v>
      </c>
      <c r="AL11" s="18">
        <f t="shared" si="11"/>
        <v>19644.019438095711</v>
      </c>
      <c r="AM11" s="16"/>
      <c r="AN11" s="18">
        <f t="shared" si="12"/>
        <v>0</v>
      </c>
      <c r="AO11" s="16"/>
      <c r="AP11" s="18">
        <f t="shared" si="13"/>
        <v>0</v>
      </c>
      <c r="AQ11" s="16"/>
      <c r="AR11" s="18">
        <f t="shared" si="14"/>
        <v>0</v>
      </c>
      <c r="AS11" s="16"/>
      <c r="AT11" s="18">
        <f t="shared" si="15"/>
        <v>0</v>
      </c>
      <c r="AU11" s="16"/>
      <c r="AV11" s="18">
        <f t="shared" si="16"/>
        <v>0</v>
      </c>
      <c r="AW11" s="16"/>
      <c r="AX11" s="18">
        <f t="shared" si="17"/>
        <v>0</v>
      </c>
      <c r="AY11" s="54">
        <f t="shared" si="20"/>
        <v>35616.404891875165</v>
      </c>
    </row>
    <row r="12" spans="1:51">
      <c r="A12" s="55" t="s">
        <v>13</v>
      </c>
      <c r="B12" s="55" t="s">
        <v>735</v>
      </c>
      <c r="C12" s="15" t="s">
        <v>712</v>
      </c>
      <c r="D12" s="55" t="s">
        <v>177</v>
      </c>
      <c r="E12" s="55" t="s">
        <v>184</v>
      </c>
      <c r="F12" s="15">
        <f>'[2]F&amp;B Equipment'!CT12</f>
        <v>13</v>
      </c>
      <c r="G12" s="15">
        <v>15</v>
      </c>
      <c r="H12" s="15" t="s">
        <v>845</v>
      </c>
      <c r="I12" s="67">
        <v>3257</v>
      </c>
      <c r="J12" s="407">
        <f t="shared" si="18"/>
        <v>42341</v>
      </c>
      <c r="K12" s="16"/>
      <c r="L12" s="17">
        <f t="shared" si="0"/>
        <v>0</v>
      </c>
      <c r="M12" s="16"/>
      <c r="N12" s="17">
        <f t="shared" si="1"/>
        <v>0</v>
      </c>
      <c r="O12" s="16"/>
      <c r="P12" s="17">
        <f t="shared" si="2"/>
        <v>0</v>
      </c>
      <c r="Q12" s="16"/>
      <c r="R12" s="18">
        <f t="shared" si="21"/>
        <v>0</v>
      </c>
      <c r="S12" s="16"/>
      <c r="T12" s="18">
        <f t="shared" si="3"/>
        <v>0</v>
      </c>
      <c r="U12" s="16">
        <v>7</v>
      </c>
      <c r="V12" s="18">
        <f t="shared" si="19"/>
        <v>27620.935676632118</v>
      </c>
      <c r="W12" s="16"/>
      <c r="X12" s="18">
        <f t="shared" si="4"/>
        <v>0</v>
      </c>
      <c r="Y12" s="16"/>
      <c r="Z12" s="18">
        <f t="shared" si="5"/>
        <v>0</v>
      </c>
      <c r="AA12" s="16"/>
      <c r="AB12" s="18">
        <f t="shared" si="6"/>
        <v>0</v>
      </c>
      <c r="AC12" s="16"/>
      <c r="AD12" s="18">
        <f t="shared" si="7"/>
        <v>0</v>
      </c>
      <c r="AE12" s="16"/>
      <c r="AF12" s="18">
        <f t="shared" si="8"/>
        <v>0</v>
      </c>
      <c r="AG12" s="16"/>
      <c r="AH12" s="18">
        <f t="shared" si="9"/>
        <v>0</v>
      </c>
      <c r="AI12" s="16"/>
      <c r="AJ12" s="18">
        <f t="shared" si="10"/>
        <v>0</v>
      </c>
      <c r="AK12" s="16"/>
      <c r="AL12" s="18">
        <f t="shared" si="11"/>
        <v>0</v>
      </c>
      <c r="AM12" s="16"/>
      <c r="AN12" s="18">
        <f t="shared" si="12"/>
        <v>0</v>
      </c>
      <c r="AO12" s="16"/>
      <c r="AP12" s="18">
        <f t="shared" si="13"/>
        <v>0</v>
      </c>
      <c r="AQ12" s="16"/>
      <c r="AR12" s="18">
        <f t="shared" si="14"/>
        <v>0</v>
      </c>
      <c r="AS12" s="16"/>
      <c r="AT12" s="18">
        <f t="shared" si="15"/>
        <v>0</v>
      </c>
      <c r="AU12" s="16">
        <v>7</v>
      </c>
      <c r="AV12" s="18">
        <f t="shared" si="16"/>
        <v>40562.275238211369</v>
      </c>
      <c r="AW12" s="16"/>
      <c r="AX12" s="18">
        <f t="shared" si="17"/>
        <v>0</v>
      </c>
      <c r="AY12" s="54">
        <f t="shared" si="20"/>
        <v>68183.210914843483</v>
      </c>
    </row>
    <row r="13" spans="1:51">
      <c r="A13" s="55" t="s">
        <v>13</v>
      </c>
      <c r="B13" s="55" t="s">
        <v>809</v>
      </c>
      <c r="C13" s="15" t="s">
        <v>194</v>
      </c>
      <c r="D13" s="55" t="s">
        <v>195</v>
      </c>
      <c r="E13" s="55"/>
      <c r="F13" s="15">
        <f>'[2]F&amp;B Equipment'!CT13</f>
        <v>30</v>
      </c>
      <c r="G13" s="15">
        <v>15</v>
      </c>
      <c r="H13" s="15" t="s">
        <v>845</v>
      </c>
      <c r="I13" s="67">
        <v>4900</v>
      </c>
      <c r="J13" s="407">
        <f t="shared" si="18"/>
        <v>147000</v>
      </c>
      <c r="K13" s="16"/>
      <c r="L13" s="17">
        <f t="shared" si="0"/>
        <v>0</v>
      </c>
      <c r="M13" s="16"/>
      <c r="N13" s="17">
        <f t="shared" si="1"/>
        <v>0</v>
      </c>
      <c r="O13" s="16"/>
      <c r="P13" s="17">
        <f t="shared" si="2"/>
        <v>0</v>
      </c>
      <c r="Q13" s="16"/>
      <c r="R13" s="18">
        <f>Q13*(I13*R$8)</f>
        <v>0</v>
      </c>
      <c r="S13" s="16"/>
      <c r="T13" s="18">
        <f t="shared" si="3"/>
        <v>0</v>
      </c>
      <c r="U13" s="16">
        <v>5</v>
      </c>
      <c r="V13" s="18">
        <f t="shared" si="19"/>
        <v>29681.693235557999</v>
      </c>
      <c r="W13" s="16"/>
      <c r="X13" s="18">
        <f t="shared" si="4"/>
        <v>0</v>
      </c>
      <c r="Y13" s="16"/>
      <c r="Z13" s="18">
        <f t="shared" si="5"/>
        <v>0</v>
      </c>
      <c r="AA13" s="16"/>
      <c r="AB13" s="18">
        <f t="shared" si="6"/>
        <v>0</v>
      </c>
      <c r="AC13" s="16"/>
      <c r="AD13" s="18">
        <f t="shared" si="7"/>
        <v>0</v>
      </c>
      <c r="AE13" s="16">
        <v>5</v>
      </c>
      <c r="AF13" s="18">
        <f t="shared" si="8"/>
        <v>34409.217449308082</v>
      </c>
      <c r="AG13" s="16"/>
      <c r="AH13" s="18">
        <f t="shared" si="9"/>
        <v>0</v>
      </c>
      <c r="AI13" s="16"/>
      <c r="AJ13" s="18">
        <f t="shared" si="10"/>
        <v>0</v>
      </c>
      <c r="AK13" s="16"/>
      <c r="AL13" s="18">
        <f t="shared" si="11"/>
        <v>0</v>
      </c>
      <c r="AM13" s="16"/>
      <c r="AN13" s="18">
        <f t="shared" si="12"/>
        <v>0</v>
      </c>
      <c r="AO13" s="16">
        <v>5</v>
      </c>
      <c r="AP13" s="18">
        <f t="shared" si="13"/>
        <v>39889.713705934038</v>
      </c>
      <c r="AQ13" s="16"/>
      <c r="AR13" s="18">
        <f t="shared" si="14"/>
        <v>0</v>
      </c>
      <c r="AS13" s="16"/>
      <c r="AT13" s="18">
        <f t="shared" si="15"/>
        <v>0</v>
      </c>
      <c r="AU13" s="16"/>
      <c r="AV13" s="18">
        <f t="shared" si="16"/>
        <v>0</v>
      </c>
      <c r="AW13" s="16"/>
      <c r="AX13" s="18">
        <f t="shared" si="17"/>
        <v>0</v>
      </c>
      <c r="AY13" s="54">
        <f t="shared" si="20"/>
        <v>103980.62439080012</v>
      </c>
    </row>
    <row r="14" spans="1:51">
      <c r="A14" s="55" t="s">
        <v>13</v>
      </c>
      <c r="B14" s="55" t="s">
        <v>809</v>
      </c>
      <c r="C14" s="15" t="s">
        <v>196</v>
      </c>
      <c r="D14" s="55" t="s">
        <v>195</v>
      </c>
      <c r="E14" s="55"/>
      <c r="F14" s="15">
        <f>'[2]F&amp;B Equipment'!CT14</f>
        <v>11</v>
      </c>
      <c r="G14" s="15">
        <v>15</v>
      </c>
      <c r="H14" s="15" t="s">
        <v>845</v>
      </c>
      <c r="I14" s="67">
        <v>5239</v>
      </c>
      <c r="J14" s="407">
        <f t="shared" si="18"/>
        <v>57629</v>
      </c>
      <c r="K14" s="16"/>
      <c r="L14" s="17">
        <f t="shared" si="0"/>
        <v>0</v>
      </c>
      <c r="M14" s="16"/>
      <c r="N14" s="17">
        <f t="shared" si="1"/>
        <v>0</v>
      </c>
      <c r="O14" s="16"/>
      <c r="P14" s="17">
        <f t="shared" si="2"/>
        <v>0</v>
      </c>
      <c r="Q14" s="16"/>
      <c r="R14" s="18">
        <f>Q14*(I14*R$8)</f>
        <v>0</v>
      </c>
      <c r="S14" s="16"/>
      <c r="T14" s="18">
        <f t="shared" si="3"/>
        <v>0</v>
      </c>
      <c r="U14" s="16"/>
      <c r="V14" s="18">
        <f t="shared" si="19"/>
        <v>0</v>
      </c>
      <c r="W14" s="16"/>
      <c r="X14" s="18">
        <f t="shared" si="4"/>
        <v>0</v>
      </c>
      <c r="Y14" s="16"/>
      <c r="Z14" s="18">
        <f t="shared" si="5"/>
        <v>0</v>
      </c>
      <c r="AA14" s="16"/>
      <c r="AB14" s="18">
        <f t="shared" si="6"/>
        <v>0</v>
      </c>
      <c r="AC14" s="16">
        <v>11</v>
      </c>
      <c r="AD14" s="18">
        <f t="shared" si="7"/>
        <v>78580.098767036863</v>
      </c>
      <c r="AE14" s="16"/>
      <c r="AF14" s="18">
        <f t="shared" si="8"/>
        <v>0</v>
      </c>
      <c r="AG14" s="16"/>
      <c r="AH14" s="18">
        <f t="shared" si="9"/>
        <v>0</v>
      </c>
      <c r="AI14" s="16"/>
      <c r="AJ14" s="18">
        <f t="shared" si="10"/>
        <v>0</v>
      </c>
      <c r="AK14" s="16"/>
      <c r="AL14" s="18">
        <f t="shared" si="11"/>
        <v>0</v>
      </c>
      <c r="AM14" s="16"/>
      <c r="AN14" s="18">
        <f t="shared" si="12"/>
        <v>0</v>
      </c>
      <c r="AO14" s="16"/>
      <c r="AP14" s="18">
        <f t="shared" si="13"/>
        <v>0</v>
      </c>
      <c r="AQ14" s="16"/>
      <c r="AR14" s="18">
        <f t="shared" si="14"/>
        <v>0</v>
      </c>
      <c r="AS14" s="16"/>
      <c r="AT14" s="18">
        <f t="shared" si="15"/>
        <v>0</v>
      </c>
      <c r="AU14" s="16"/>
      <c r="AV14" s="18">
        <f t="shared" si="16"/>
        <v>0</v>
      </c>
      <c r="AW14" s="16"/>
      <c r="AX14" s="18">
        <f t="shared" si="17"/>
        <v>0</v>
      </c>
      <c r="AY14" s="54">
        <f t="shared" si="20"/>
        <v>78580.098767036863</v>
      </c>
    </row>
    <row r="15" spans="1:51">
      <c r="A15" s="55" t="s">
        <v>13</v>
      </c>
      <c r="B15" s="55" t="s">
        <v>710</v>
      </c>
      <c r="C15" s="15" t="s">
        <v>709</v>
      </c>
      <c r="D15" s="55" t="s">
        <v>180</v>
      </c>
      <c r="E15" s="55" t="s">
        <v>186</v>
      </c>
      <c r="F15" s="15">
        <f>'[2]F&amp;B Equipment'!CT15</f>
        <v>1</v>
      </c>
      <c r="G15" s="15">
        <v>20</v>
      </c>
      <c r="H15" s="15" t="s">
        <v>845</v>
      </c>
      <c r="I15" s="67">
        <v>1155</v>
      </c>
      <c r="J15" s="407">
        <f t="shared" si="18"/>
        <v>1155</v>
      </c>
      <c r="K15" s="16"/>
      <c r="L15" s="17">
        <f t="shared" si="0"/>
        <v>0</v>
      </c>
      <c r="M15" s="16"/>
      <c r="N15" s="17">
        <f t="shared" si="1"/>
        <v>0</v>
      </c>
      <c r="O15" s="16"/>
      <c r="P15" s="17">
        <f t="shared" si="2"/>
        <v>0</v>
      </c>
      <c r="Q15" s="16"/>
      <c r="R15" s="18">
        <f t="shared" si="21"/>
        <v>0</v>
      </c>
      <c r="S15" s="16"/>
      <c r="T15" s="18">
        <f t="shared" si="3"/>
        <v>0</v>
      </c>
      <c r="U15" s="16"/>
      <c r="V15" s="18">
        <f t="shared" si="19"/>
        <v>0</v>
      </c>
      <c r="W15" s="16"/>
      <c r="X15" s="18">
        <f t="shared" si="4"/>
        <v>0</v>
      </c>
      <c r="Y15" s="16"/>
      <c r="Z15" s="18">
        <f t="shared" si="5"/>
        <v>0</v>
      </c>
      <c r="AA15" s="16"/>
      <c r="AB15" s="18">
        <f t="shared" si="6"/>
        <v>0</v>
      </c>
      <c r="AC15" s="16">
        <v>1</v>
      </c>
      <c r="AD15" s="18">
        <f t="shared" si="7"/>
        <v>1574.9017695245029</v>
      </c>
      <c r="AE15" s="16"/>
      <c r="AF15" s="18">
        <f t="shared" si="8"/>
        <v>0</v>
      </c>
      <c r="AG15" s="16"/>
      <c r="AH15" s="18">
        <f t="shared" si="9"/>
        <v>0</v>
      </c>
      <c r="AI15" s="16"/>
      <c r="AJ15" s="18">
        <f t="shared" si="10"/>
        <v>0</v>
      </c>
      <c r="AK15" s="16"/>
      <c r="AL15" s="18">
        <f t="shared" si="11"/>
        <v>0</v>
      </c>
      <c r="AM15" s="16"/>
      <c r="AN15" s="18">
        <f t="shared" si="12"/>
        <v>0</v>
      </c>
      <c r="AO15" s="16"/>
      <c r="AP15" s="18">
        <f t="shared" si="13"/>
        <v>0</v>
      </c>
      <c r="AQ15" s="16"/>
      <c r="AR15" s="18">
        <f t="shared" si="14"/>
        <v>0</v>
      </c>
      <c r="AS15" s="16"/>
      <c r="AT15" s="18">
        <f t="shared" si="15"/>
        <v>0</v>
      </c>
      <c r="AU15" s="16"/>
      <c r="AV15" s="18">
        <f t="shared" si="16"/>
        <v>0</v>
      </c>
      <c r="AW15" s="16"/>
      <c r="AX15" s="18">
        <f t="shared" si="17"/>
        <v>0</v>
      </c>
      <c r="AY15" s="54">
        <f t="shared" si="20"/>
        <v>1574.9017695245029</v>
      </c>
    </row>
    <row r="16" spans="1:51">
      <c r="A16" s="55" t="s">
        <v>13</v>
      </c>
      <c r="B16" s="55" t="s">
        <v>1305</v>
      </c>
      <c r="C16" s="15" t="s">
        <v>711</v>
      </c>
      <c r="D16" s="55" t="s">
        <v>180</v>
      </c>
      <c r="E16" s="55" t="s">
        <v>187</v>
      </c>
      <c r="F16" s="15">
        <f>'[2]F&amp;B Equipment'!CT16</f>
        <v>8</v>
      </c>
      <c r="G16" s="15">
        <v>20</v>
      </c>
      <c r="H16" s="15" t="s">
        <v>845</v>
      </c>
      <c r="I16" s="67">
        <v>2602</v>
      </c>
      <c r="J16" s="407">
        <f t="shared" si="18"/>
        <v>20816</v>
      </c>
      <c r="K16" s="16"/>
      <c r="L16" s="17">
        <f t="shared" si="0"/>
        <v>0</v>
      </c>
      <c r="M16" s="16"/>
      <c r="N16" s="17">
        <f t="shared" si="1"/>
        <v>0</v>
      </c>
      <c r="O16" s="16"/>
      <c r="P16" s="17">
        <f t="shared" si="2"/>
        <v>0</v>
      </c>
      <c r="Q16" s="16"/>
      <c r="R16" s="18">
        <f t="shared" si="21"/>
        <v>0</v>
      </c>
      <c r="S16" s="16"/>
      <c r="T16" s="18">
        <f t="shared" si="3"/>
        <v>0</v>
      </c>
      <c r="U16" s="16"/>
      <c r="V16" s="18">
        <f t="shared" si="19"/>
        <v>0</v>
      </c>
      <c r="W16" s="16"/>
      <c r="X16" s="18">
        <f t="shared" si="4"/>
        <v>0</v>
      </c>
      <c r="Y16" s="16"/>
      <c r="Z16" s="18">
        <f t="shared" si="5"/>
        <v>0</v>
      </c>
      <c r="AA16" s="16">
        <v>8</v>
      </c>
      <c r="AB16" s="18">
        <f t="shared" si="6"/>
        <v>27556.974937521165</v>
      </c>
      <c r="AC16" s="16"/>
      <c r="AD16" s="18">
        <f t="shared" si="7"/>
        <v>0</v>
      </c>
      <c r="AE16" s="16"/>
      <c r="AF16" s="18">
        <f t="shared" si="8"/>
        <v>0</v>
      </c>
      <c r="AG16" s="16"/>
      <c r="AH16" s="18">
        <f t="shared" si="9"/>
        <v>0</v>
      </c>
      <c r="AI16" s="16"/>
      <c r="AJ16" s="18">
        <f t="shared" si="10"/>
        <v>0</v>
      </c>
      <c r="AK16" s="16"/>
      <c r="AL16" s="18">
        <f t="shared" si="11"/>
        <v>0</v>
      </c>
      <c r="AM16" s="16"/>
      <c r="AN16" s="18">
        <f t="shared" si="12"/>
        <v>0</v>
      </c>
      <c r="AO16" s="16"/>
      <c r="AP16" s="18">
        <f t="shared" si="13"/>
        <v>0</v>
      </c>
      <c r="AQ16" s="16"/>
      <c r="AR16" s="18">
        <f t="shared" si="14"/>
        <v>0</v>
      </c>
      <c r="AS16" s="16"/>
      <c r="AT16" s="18">
        <f t="shared" si="15"/>
        <v>0</v>
      </c>
      <c r="AU16" s="16"/>
      <c r="AV16" s="18">
        <f t="shared" si="16"/>
        <v>0</v>
      </c>
      <c r="AW16" s="16"/>
      <c r="AX16" s="18">
        <f t="shared" si="17"/>
        <v>0</v>
      </c>
      <c r="AY16" s="54">
        <f t="shared" si="20"/>
        <v>27556.974937521165</v>
      </c>
    </row>
    <row r="17" spans="1:51">
      <c r="A17" s="55" t="s">
        <v>13</v>
      </c>
      <c r="B17" s="55" t="s">
        <v>717</v>
      </c>
      <c r="C17" s="15" t="s">
        <v>179</v>
      </c>
      <c r="D17" s="55" t="s">
        <v>180</v>
      </c>
      <c r="E17" s="55"/>
      <c r="F17" s="15">
        <f>'[2]F&amp;B Equipment'!CT17</f>
        <v>2</v>
      </c>
      <c r="G17" s="15">
        <v>20</v>
      </c>
      <c r="H17" s="15" t="s">
        <v>845</v>
      </c>
      <c r="I17" s="67">
        <v>3175</v>
      </c>
      <c r="J17" s="407">
        <f t="shared" si="18"/>
        <v>6350</v>
      </c>
      <c r="K17" s="16"/>
      <c r="L17" s="17">
        <f t="shared" si="0"/>
        <v>0</v>
      </c>
      <c r="M17" s="16"/>
      <c r="N17" s="17">
        <f t="shared" si="1"/>
        <v>0</v>
      </c>
      <c r="O17" s="16"/>
      <c r="P17" s="17">
        <f t="shared" si="2"/>
        <v>0</v>
      </c>
      <c r="Q17" s="16"/>
      <c r="R17" s="18">
        <f>Q17*(I17*R$8)</f>
        <v>0</v>
      </c>
      <c r="S17" s="16"/>
      <c r="T17" s="18">
        <f t="shared" si="3"/>
        <v>0</v>
      </c>
      <c r="U17" s="16"/>
      <c r="V17" s="18">
        <f t="shared" si="19"/>
        <v>0</v>
      </c>
      <c r="W17" s="16"/>
      <c r="X17" s="18">
        <f t="shared" si="4"/>
        <v>0</v>
      </c>
      <c r="Y17" s="16"/>
      <c r="Z17" s="18">
        <f t="shared" si="5"/>
        <v>0</v>
      </c>
      <c r="AA17" s="16">
        <v>2</v>
      </c>
      <c r="AB17" s="18">
        <f t="shared" si="6"/>
        <v>8406.3600525201473</v>
      </c>
      <c r="AC17" s="16"/>
      <c r="AD17" s="18">
        <f t="shared" si="7"/>
        <v>0</v>
      </c>
      <c r="AE17" s="16"/>
      <c r="AF17" s="18">
        <f t="shared" si="8"/>
        <v>0</v>
      </c>
      <c r="AG17" s="16"/>
      <c r="AH17" s="18">
        <f t="shared" si="9"/>
        <v>0</v>
      </c>
      <c r="AI17" s="16"/>
      <c r="AJ17" s="18">
        <f t="shared" si="10"/>
        <v>0</v>
      </c>
      <c r="AK17" s="16"/>
      <c r="AL17" s="18">
        <f t="shared" si="11"/>
        <v>0</v>
      </c>
      <c r="AM17" s="16"/>
      <c r="AN17" s="18">
        <f t="shared" si="12"/>
        <v>0</v>
      </c>
      <c r="AO17" s="16"/>
      <c r="AP17" s="18">
        <f t="shared" si="13"/>
        <v>0</v>
      </c>
      <c r="AQ17" s="16"/>
      <c r="AR17" s="18">
        <f t="shared" si="14"/>
        <v>0</v>
      </c>
      <c r="AS17" s="16"/>
      <c r="AT17" s="18">
        <f t="shared" si="15"/>
        <v>0</v>
      </c>
      <c r="AU17" s="16"/>
      <c r="AV17" s="18">
        <f t="shared" si="16"/>
        <v>0</v>
      </c>
      <c r="AW17" s="16"/>
      <c r="AX17" s="18">
        <f t="shared" si="17"/>
        <v>0</v>
      </c>
      <c r="AY17" s="54">
        <f t="shared" si="20"/>
        <v>8406.3600525201473</v>
      </c>
    </row>
    <row r="18" spans="1:51">
      <c r="A18" s="55" t="s">
        <v>13</v>
      </c>
      <c r="B18" s="55" t="s">
        <v>714</v>
      </c>
      <c r="C18" s="15" t="s">
        <v>713</v>
      </c>
      <c r="D18" s="55" t="s">
        <v>180</v>
      </c>
      <c r="E18" s="55" t="s">
        <v>188</v>
      </c>
      <c r="F18" s="15">
        <f>'[2]F&amp;B Equipment'!CT18</f>
        <v>7</v>
      </c>
      <c r="G18" s="15">
        <v>20</v>
      </c>
      <c r="H18" s="15" t="s">
        <v>845</v>
      </c>
      <c r="I18" s="67">
        <v>1994</v>
      </c>
      <c r="J18" s="407">
        <f t="shared" si="18"/>
        <v>13958</v>
      </c>
      <c r="K18" s="16"/>
      <c r="L18" s="17">
        <f t="shared" si="0"/>
        <v>0</v>
      </c>
      <c r="M18" s="16"/>
      <c r="N18" s="17">
        <f t="shared" si="1"/>
        <v>0</v>
      </c>
      <c r="O18" s="16"/>
      <c r="P18" s="17">
        <f t="shared" si="2"/>
        <v>0</v>
      </c>
      <c r="Q18" s="16"/>
      <c r="R18" s="18">
        <f t="shared" si="21"/>
        <v>0</v>
      </c>
      <c r="S18" s="16"/>
      <c r="T18" s="18">
        <f t="shared" si="3"/>
        <v>0</v>
      </c>
      <c r="U18" s="16"/>
      <c r="V18" s="18">
        <f t="shared" si="19"/>
        <v>0</v>
      </c>
      <c r="W18" s="16"/>
      <c r="X18" s="18">
        <f t="shared" si="4"/>
        <v>0</v>
      </c>
      <c r="Y18" s="16"/>
      <c r="Z18" s="18">
        <f t="shared" si="5"/>
        <v>0</v>
      </c>
      <c r="AA18" s="16"/>
      <c r="AB18" s="18">
        <f t="shared" si="6"/>
        <v>0</v>
      </c>
      <c r="AC18" s="16"/>
      <c r="AD18" s="18">
        <f t="shared" si="7"/>
        <v>0</v>
      </c>
      <c r="AE18" s="16"/>
      <c r="AF18" s="18">
        <f t="shared" si="8"/>
        <v>0</v>
      </c>
      <c r="AG18" s="16"/>
      <c r="AH18" s="18">
        <f t="shared" si="9"/>
        <v>0</v>
      </c>
      <c r="AI18" s="16">
        <v>7</v>
      </c>
      <c r="AJ18" s="18">
        <f t="shared" si="10"/>
        <v>20797.271186054302</v>
      </c>
      <c r="AK18" s="16"/>
      <c r="AL18" s="18">
        <f t="shared" si="11"/>
        <v>0</v>
      </c>
      <c r="AM18" s="16"/>
      <c r="AN18" s="18">
        <f t="shared" si="12"/>
        <v>0</v>
      </c>
      <c r="AO18" s="16"/>
      <c r="AP18" s="18">
        <f t="shared" si="13"/>
        <v>0</v>
      </c>
      <c r="AQ18" s="16"/>
      <c r="AR18" s="18">
        <f t="shared" si="14"/>
        <v>0</v>
      </c>
      <c r="AS18" s="16"/>
      <c r="AT18" s="18">
        <f t="shared" si="15"/>
        <v>0</v>
      </c>
      <c r="AU18" s="16"/>
      <c r="AV18" s="18">
        <f t="shared" si="16"/>
        <v>0</v>
      </c>
      <c r="AW18" s="16"/>
      <c r="AX18" s="18">
        <f t="shared" si="17"/>
        <v>0</v>
      </c>
      <c r="AY18" s="54">
        <f t="shared" si="20"/>
        <v>20797.271186054302</v>
      </c>
    </row>
    <row r="19" spans="1:51">
      <c r="A19" s="55" t="s">
        <v>13</v>
      </c>
      <c r="B19" s="55" t="s">
        <v>718</v>
      </c>
      <c r="C19" s="15" t="s">
        <v>713</v>
      </c>
      <c r="D19" s="55" t="s">
        <v>180</v>
      </c>
      <c r="E19" s="55" t="s">
        <v>192</v>
      </c>
      <c r="F19" s="15">
        <f>'[2]F&amp;B Equipment'!CT19</f>
        <v>4</v>
      </c>
      <c r="G19" s="15">
        <v>20</v>
      </c>
      <c r="H19" s="15" t="s">
        <v>845</v>
      </c>
      <c r="I19" s="67">
        <v>1994</v>
      </c>
      <c r="J19" s="407">
        <f t="shared" si="18"/>
        <v>7976</v>
      </c>
      <c r="K19" s="16"/>
      <c r="L19" s="17">
        <f t="shared" si="0"/>
        <v>0</v>
      </c>
      <c r="M19" s="16"/>
      <c r="N19" s="17">
        <f t="shared" si="1"/>
        <v>0</v>
      </c>
      <c r="O19" s="16"/>
      <c r="P19" s="17">
        <f t="shared" si="2"/>
        <v>0</v>
      </c>
      <c r="Q19" s="16"/>
      <c r="R19" s="18">
        <f t="shared" si="21"/>
        <v>0</v>
      </c>
      <c r="S19" s="16"/>
      <c r="T19" s="18">
        <f t="shared" si="3"/>
        <v>0</v>
      </c>
      <c r="U19" s="16"/>
      <c r="V19" s="18">
        <f t="shared" si="19"/>
        <v>0</v>
      </c>
      <c r="W19" s="16"/>
      <c r="X19" s="18">
        <f t="shared" si="4"/>
        <v>0</v>
      </c>
      <c r="Y19" s="16"/>
      <c r="Z19" s="18">
        <f t="shared" si="5"/>
        <v>0</v>
      </c>
      <c r="AA19" s="16"/>
      <c r="AB19" s="18">
        <f t="shared" si="6"/>
        <v>0</v>
      </c>
      <c r="AC19" s="16"/>
      <c r="AD19" s="18">
        <f t="shared" si="7"/>
        <v>0</v>
      </c>
      <c r="AE19" s="16"/>
      <c r="AF19" s="18">
        <f t="shared" si="8"/>
        <v>0</v>
      </c>
      <c r="AG19" s="16"/>
      <c r="AH19" s="18">
        <f t="shared" si="9"/>
        <v>0</v>
      </c>
      <c r="AI19" s="16">
        <v>4</v>
      </c>
      <c r="AJ19" s="18">
        <f t="shared" si="10"/>
        <v>11884.154963459601</v>
      </c>
      <c r="AK19" s="16"/>
      <c r="AL19" s="18">
        <f t="shared" si="11"/>
        <v>0</v>
      </c>
      <c r="AM19" s="16"/>
      <c r="AN19" s="18">
        <f t="shared" si="12"/>
        <v>0</v>
      </c>
      <c r="AO19" s="16"/>
      <c r="AP19" s="18">
        <f t="shared" si="13"/>
        <v>0</v>
      </c>
      <c r="AQ19" s="16"/>
      <c r="AR19" s="18">
        <f t="shared" si="14"/>
        <v>0</v>
      </c>
      <c r="AS19" s="16"/>
      <c r="AT19" s="18">
        <f t="shared" si="15"/>
        <v>0</v>
      </c>
      <c r="AU19" s="16"/>
      <c r="AV19" s="18">
        <f t="shared" si="16"/>
        <v>0</v>
      </c>
      <c r="AW19" s="16"/>
      <c r="AX19" s="18">
        <f t="shared" si="17"/>
        <v>0</v>
      </c>
      <c r="AY19" s="54">
        <f t="shared" si="20"/>
        <v>11884.154963459601</v>
      </c>
    </row>
    <row r="20" spans="1:51">
      <c r="A20" s="55" t="s">
        <v>13</v>
      </c>
      <c r="B20" s="55" t="s">
        <v>715</v>
      </c>
      <c r="C20" s="15"/>
      <c r="D20" s="55" t="s">
        <v>177</v>
      </c>
      <c r="E20" s="55" t="s">
        <v>189</v>
      </c>
      <c r="F20" s="15">
        <f>'[2]F&amp;B Equipment'!CT20</f>
        <v>10</v>
      </c>
      <c r="G20" s="15">
        <v>20</v>
      </c>
      <c r="H20" s="15" t="s">
        <v>845</v>
      </c>
      <c r="I20" s="67">
        <v>1755</v>
      </c>
      <c r="J20" s="407">
        <f t="shared" si="18"/>
        <v>17550</v>
      </c>
      <c r="K20" s="16"/>
      <c r="L20" s="17">
        <f t="shared" si="0"/>
        <v>0</v>
      </c>
      <c r="M20" s="16"/>
      <c r="N20" s="17">
        <f t="shared" si="1"/>
        <v>0</v>
      </c>
      <c r="O20" s="16"/>
      <c r="P20" s="17">
        <f t="shared" si="2"/>
        <v>0</v>
      </c>
      <c r="Q20" s="16"/>
      <c r="R20" s="18">
        <f t="shared" si="21"/>
        <v>0</v>
      </c>
      <c r="S20" s="16"/>
      <c r="T20" s="18">
        <f t="shared" si="3"/>
        <v>0</v>
      </c>
      <c r="U20" s="16"/>
      <c r="V20" s="18">
        <f t="shared" si="19"/>
        <v>0</v>
      </c>
      <c r="W20" s="16"/>
      <c r="X20" s="18">
        <f t="shared" si="4"/>
        <v>0</v>
      </c>
      <c r="Y20" s="16"/>
      <c r="Z20" s="18">
        <f t="shared" si="5"/>
        <v>0</v>
      </c>
      <c r="AA20" s="16"/>
      <c r="AB20" s="18">
        <f t="shared" si="6"/>
        <v>0</v>
      </c>
      <c r="AC20" s="16"/>
      <c r="AD20" s="18">
        <f t="shared" si="7"/>
        <v>0</v>
      </c>
      <c r="AE20" s="16"/>
      <c r="AF20" s="18">
        <f t="shared" si="8"/>
        <v>0</v>
      </c>
      <c r="AG20" s="16"/>
      <c r="AH20" s="18">
        <f t="shared" si="9"/>
        <v>0</v>
      </c>
      <c r="AI20" s="16"/>
      <c r="AJ20" s="18">
        <f t="shared" si="10"/>
        <v>0</v>
      </c>
      <c r="AK20" s="16"/>
      <c r="AL20" s="18">
        <f t="shared" si="11"/>
        <v>0</v>
      </c>
      <c r="AM20" s="16"/>
      <c r="AN20" s="18">
        <f t="shared" si="12"/>
        <v>0</v>
      </c>
      <c r="AO20" s="16"/>
      <c r="AP20" s="18">
        <f t="shared" si="13"/>
        <v>0</v>
      </c>
      <c r="AQ20" s="16">
        <v>10</v>
      </c>
      <c r="AR20" s="18">
        <f t="shared" si="14"/>
        <v>29431.282032870069</v>
      </c>
      <c r="AS20" s="16"/>
      <c r="AT20" s="18">
        <f t="shared" si="15"/>
        <v>0</v>
      </c>
      <c r="AU20" s="16"/>
      <c r="AV20" s="18">
        <f t="shared" si="16"/>
        <v>0</v>
      </c>
      <c r="AW20" s="16"/>
      <c r="AX20" s="18">
        <f t="shared" si="17"/>
        <v>0</v>
      </c>
      <c r="AY20" s="54">
        <f t="shared" si="20"/>
        <v>29431.282032870069</v>
      </c>
    </row>
    <row r="21" spans="1:51">
      <c r="A21" s="55" t="s">
        <v>13</v>
      </c>
      <c r="B21" s="56" t="s">
        <v>716</v>
      </c>
      <c r="C21" s="15" t="s">
        <v>415</v>
      </c>
      <c r="D21" s="55" t="s">
        <v>190</v>
      </c>
      <c r="E21" s="55" t="s">
        <v>191</v>
      </c>
      <c r="F21" s="15">
        <f>'[2]F&amp;B Equipment'!CT21</f>
        <v>7</v>
      </c>
      <c r="G21" s="15">
        <v>15</v>
      </c>
      <c r="H21" s="15" t="s">
        <v>845</v>
      </c>
      <c r="I21" s="67">
        <v>2984</v>
      </c>
      <c r="J21" s="407">
        <f t="shared" si="18"/>
        <v>20888</v>
      </c>
      <c r="K21" s="16"/>
      <c r="L21" s="17">
        <f t="shared" si="0"/>
        <v>0</v>
      </c>
      <c r="M21" s="16"/>
      <c r="N21" s="17">
        <f t="shared" si="1"/>
        <v>0</v>
      </c>
      <c r="O21" s="16"/>
      <c r="P21" s="17">
        <f t="shared" si="2"/>
        <v>0</v>
      </c>
      <c r="Q21" s="16"/>
      <c r="R21" s="18">
        <f t="shared" si="21"/>
        <v>0</v>
      </c>
      <c r="S21" s="16"/>
      <c r="T21" s="18">
        <f t="shared" si="3"/>
        <v>0</v>
      </c>
      <c r="U21" s="16"/>
      <c r="V21" s="18">
        <f t="shared" si="19"/>
        <v>0</v>
      </c>
      <c r="W21" s="16"/>
      <c r="X21" s="18">
        <f t="shared" si="4"/>
        <v>0</v>
      </c>
      <c r="Y21" s="16">
        <v>7</v>
      </c>
      <c r="Z21" s="18">
        <f t="shared" si="5"/>
        <v>26846.88460775794</v>
      </c>
      <c r="AA21" s="16"/>
      <c r="AB21" s="18">
        <f t="shared" si="6"/>
        <v>0</v>
      </c>
      <c r="AC21" s="16"/>
      <c r="AD21" s="18">
        <f t="shared" si="7"/>
        <v>0</v>
      </c>
      <c r="AE21" s="16"/>
      <c r="AF21" s="18">
        <f t="shared" si="8"/>
        <v>0</v>
      </c>
      <c r="AG21" s="16"/>
      <c r="AH21" s="18">
        <f t="shared" si="9"/>
        <v>0</v>
      </c>
      <c r="AI21" s="16"/>
      <c r="AJ21" s="18">
        <f t="shared" si="10"/>
        <v>0</v>
      </c>
      <c r="AK21" s="16"/>
      <c r="AL21" s="18">
        <f t="shared" si="11"/>
        <v>0</v>
      </c>
      <c r="AM21" s="16"/>
      <c r="AN21" s="18">
        <f t="shared" si="12"/>
        <v>0</v>
      </c>
      <c r="AO21" s="16"/>
      <c r="AP21" s="18">
        <f t="shared" si="13"/>
        <v>0</v>
      </c>
      <c r="AQ21" s="16"/>
      <c r="AR21" s="18">
        <f t="shared" si="14"/>
        <v>0</v>
      </c>
      <c r="AS21" s="16"/>
      <c r="AT21" s="18">
        <f t="shared" si="15"/>
        <v>0</v>
      </c>
      <c r="AU21" s="16"/>
      <c r="AV21" s="18">
        <f t="shared" si="16"/>
        <v>0</v>
      </c>
      <c r="AW21" s="16"/>
      <c r="AX21" s="18">
        <f t="shared" si="17"/>
        <v>0</v>
      </c>
      <c r="AY21" s="54">
        <f t="shared" si="20"/>
        <v>26846.88460775794</v>
      </c>
    </row>
    <row r="22" spans="1:51">
      <c r="A22" s="55" t="s">
        <v>13</v>
      </c>
      <c r="B22" s="55" t="s">
        <v>176</v>
      </c>
      <c r="C22" s="15"/>
      <c r="D22" s="55" t="s">
        <v>177</v>
      </c>
      <c r="E22" s="55" t="s">
        <v>178</v>
      </c>
      <c r="F22" s="15">
        <f>'[2]F&amp;B Equipment'!CT22</f>
        <v>4</v>
      </c>
      <c r="G22" s="15">
        <v>10</v>
      </c>
      <c r="H22" s="15" t="s">
        <v>845</v>
      </c>
      <c r="I22" s="67">
        <v>3735</v>
      </c>
      <c r="J22" s="407">
        <f t="shared" si="18"/>
        <v>14940</v>
      </c>
      <c r="K22" s="16"/>
      <c r="L22" s="17">
        <f t="shared" si="0"/>
        <v>0</v>
      </c>
      <c r="M22" s="16"/>
      <c r="N22" s="17">
        <f t="shared" si="1"/>
        <v>0</v>
      </c>
      <c r="O22" s="16"/>
      <c r="P22" s="17">
        <f t="shared" si="2"/>
        <v>0</v>
      </c>
      <c r="Q22" s="16"/>
      <c r="R22" s="18">
        <f t="shared" si="21"/>
        <v>0</v>
      </c>
      <c r="S22" s="16"/>
      <c r="T22" s="18">
        <f t="shared" si="3"/>
        <v>0</v>
      </c>
      <c r="U22" s="16"/>
      <c r="V22" s="18">
        <f t="shared" si="19"/>
        <v>0</v>
      </c>
      <c r="W22" s="16"/>
      <c r="X22" s="18">
        <f t="shared" si="4"/>
        <v>0</v>
      </c>
      <c r="Y22" s="16">
        <v>4</v>
      </c>
      <c r="Z22" s="18">
        <f t="shared" si="5"/>
        <v>19202.051706238206</v>
      </c>
      <c r="AA22" s="16"/>
      <c r="AB22" s="18">
        <f t="shared" si="6"/>
        <v>0</v>
      </c>
      <c r="AC22" s="16"/>
      <c r="AD22" s="18">
        <f t="shared" si="7"/>
        <v>0</v>
      </c>
      <c r="AE22" s="16"/>
      <c r="AF22" s="18">
        <f t="shared" si="8"/>
        <v>0</v>
      </c>
      <c r="AG22" s="16"/>
      <c r="AH22" s="18">
        <f t="shared" si="9"/>
        <v>0</v>
      </c>
      <c r="AI22" s="16"/>
      <c r="AJ22" s="18">
        <f t="shared" si="10"/>
        <v>0</v>
      </c>
      <c r="AK22" s="16"/>
      <c r="AL22" s="18">
        <f t="shared" si="11"/>
        <v>0</v>
      </c>
      <c r="AM22" s="16"/>
      <c r="AN22" s="18">
        <f t="shared" si="12"/>
        <v>0</v>
      </c>
      <c r="AO22" s="16"/>
      <c r="AP22" s="18">
        <f t="shared" si="13"/>
        <v>0</v>
      </c>
      <c r="AQ22" s="16"/>
      <c r="AR22" s="18">
        <f t="shared" si="14"/>
        <v>0</v>
      </c>
      <c r="AS22" s="16">
        <v>4</v>
      </c>
      <c r="AT22" s="18">
        <f t="shared" si="15"/>
        <v>25805.951805026278</v>
      </c>
      <c r="AU22" s="16"/>
      <c r="AV22" s="18">
        <f t="shared" si="16"/>
        <v>0</v>
      </c>
      <c r="AW22" s="16"/>
      <c r="AX22" s="18">
        <f t="shared" si="17"/>
        <v>0</v>
      </c>
      <c r="AY22" s="54">
        <f t="shared" si="20"/>
        <v>45008.003511264484</v>
      </c>
    </row>
    <row r="23" spans="1:51">
      <c r="A23" s="55" t="s">
        <v>13</v>
      </c>
      <c r="B23" s="55" t="s">
        <v>181</v>
      </c>
      <c r="C23" s="15" t="s">
        <v>182</v>
      </c>
      <c r="D23" s="55" t="s">
        <v>183</v>
      </c>
      <c r="E23" s="55"/>
      <c r="F23" s="15">
        <f>'[2]F&amp;B Equipment'!CT23</f>
        <v>1</v>
      </c>
      <c r="G23" s="15">
        <v>10</v>
      </c>
      <c r="H23" s="15" t="s">
        <v>845</v>
      </c>
      <c r="I23" s="67">
        <v>3053</v>
      </c>
      <c r="J23" s="407">
        <f t="shared" si="18"/>
        <v>3053</v>
      </c>
      <c r="K23" s="16"/>
      <c r="L23" s="17">
        <f t="shared" si="0"/>
        <v>0</v>
      </c>
      <c r="M23" s="16"/>
      <c r="N23" s="17">
        <f t="shared" si="1"/>
        <v>0</v>
      </c>
      <c r="O23" s="16"/>
      <c r="P23" s="17">
        <f t="shared" si="2"/>
        <v>0</v>
      </c>
      <c r="Q23" s="16"/>
      <c r="R23" s="18">
        <f t="shared" si="21"/>
        <v>0</v>
      </c>
      <c r="S23" s="16"/>
      <c r="T23" s="18">
        <f t="shared" si="3"/>
        <v>0</v>
      </c>
      <c r="U23" s="16"/>
      <c r="V23" s="18">
        <f t="shared" si="19"/>
        <v>0</v>
      </c>
      <c r="W23" s="16">
        <v>1</v>
      </c>
      <c r="X23" s="18">
        <f t="shared" si="4"/>
        <v>3809.6634992491158</v>
      </c>
      <c r="Y23" s="16"/>
      <c r="Z23" s="18">
        <f t="shared" si="5"/>
        <v>0</v>
      </c>
      <c r="AA23" s="16"/>
      <c r="AB23" s="18">
        <f t="shared" si="6"/>
        <v>0</v>
      </c>
      <c r="AC23" s="16"/>
      <c r="AD23" s="18">
        <f t="shared" si="7"/>
        <v>0</v>
      </c>
      <c r="AE23" s="16"/>
      <c r="AF23" s="18">
        <f t="shared" si="8"/>
        <v>0</v>
      </c>
      <c r="AG23" s="16"/>
      <c r="AH23" s="18">
        <f t="shared" si="9"/>
        <v>0</v>
      </c>
      <c r="AI23" s="16"/>
      <c r="AJ23" s="18">
        <f t="shared" si="10"/>
        <v>0</v>
      </c>
      <c r="AK23" s="16"/>
      <c r="AL23" s="18">
        <f t="shared" si="11"/>
        <v>0</v>
      </c>
      <c r="AM23" s="16"/>
      <c r="AN23" s="18">
        <f t="shared" si="12"/>
        <v>0</v>
      </c>
      <c r="AO23" s="16"/>
      <c r="AP23" s="18">
        <f t="shared" si="13"/>
        <v>0</v>
      </c>
      <c r="AQ23" s="16">
        <v>1</v>
      </c>
      <c r="AR23" s="18">
        <f t="shared" si="14"/>
        <v>5119.8691764303312</v>
      </c>
      <c r="AS23" s="16"/>
      <c r="AT23" s="18">
        <f t="shared" si="15"/>
        <v>0</v>
      </c>
      <c r="AU23" s="16"/>
      <c r="AV23" s="18">
        <f t="shared" si="16"/>
        <v>0</v>
      </c>
      <c r="AW23" s="16"/>
      <c r="AX23" s="18">
        <f t="shared" si="17"/>
        <v>0</v>
      </c>
      <c r="AY23" s="54">
        <f t="shared" si="20"/>
        <v>8929.5326756794475</v>
      </c>
    </row>
    <row r="24" spans="1:51" ht="33" customHeight="1">
      <c r="A24" s="55" t="s">
        <v>484</v>
      </c>
      <c r="B24" s="56" t="s">
        <v>538</v>
      </c>
      <c r="C24" s="15" t="s">
        <v>700</v>
      </c>
      <c r="D24" s="55" t="s">
        <v>539</v>
      </c>
      <c r="E24" s="55" t="s">
        <v>540</v>
      </c>
      <c r="F24" s="15">
        <f>'[2]F&amp;B Equipment'!CT24</f>
        <v>1</v>
      </c>
      <c r="G24" s="15">
        <v>10</v>
      </c>
      <c r="H24" s="15" t="s">
        <v>845</v>
      </c>
      <c r="I24" s="67">
        <v>2800</v>
      </c>
      <c r="J24" s="407">
        <f t="shared" si="18"/>
        <v>2800</v>
      </c>
      <c r="K24" s="37"/>
      <c r="L24" s="17">
        <f t="shared" si="0"/>
        <v>0</v>
      </c>
      <c r="M24" s="16"/>
      <c r="N24" s="17">
        <f t="shared" si="1"/>
        <v>0</v>
      </c>
      <c r="O24" s="16"/>
      <c r="P24" s="17">
        <f t="shared" si="2"/>
        <v>0</v>
      </c>
      <c r="Q24" s="16"/>
      <c r="R24" s="18">
        <f t="shared" si="21"/>
        <v>0</v>
      </c>
      <c r="S24" s="16"/>
      <c r="T24" s="18">
        <f t="shared" si="3"/>
        <v>0</v>
      </c>
      <c r="U24" s="16"/>
      <c r="V24" s="18">
        <f t="shared" si="19"/>
        <v>0</v>
      </c>
      <c r="W24" s="16">
        <v>1</v>
      </c>
      <c r="X24" s="18">
        <f t="shared" si="4"/>
        <v>3493.9593180142565</v>
      </c>
      <c r="Y24" s="16"/>
      <c r="Z24" s="18">
        <f t="shared" si="5"/>
        <v>0</v>
      </c>
      <c r="AA24" s="16"/>
      <c r="AB24" s="18">
        <f t="shared" si="6"/>
        <v>0</v>
      </c>
      <c r="AC24" s="16"/>
      <c r="AD24" s="18">
        <f t="shared" si="7"/>
        <v>0</v>
      </c>
      <c r="AE24" s="16"/>
      <c r="AF24" s="18">
        <f t="shared" si="8"/>
        <v>0</v>
      </c>
      <c r="AG24" s="16"/>
      <c r="AH24" s="18">
        <f t="shared" si="9"/>
        <v>0</v>
      </c>
      <c r="AI24" s="16"/>
      <c r="AJ24" s="18">
        <f t="shared" si="10"/>
        <v>0</v>
      </c>
      <c r="AK24" s="16"/>
      <c r="AL24" s="18">
        <f t="shared" si="11"/>
        <v>0</v>
      </c>
      <c r="AM24" s="16"/>
      <c r="AN24" s="18">
        <f t="shared" si="12"/>
        <v>0</v>
      </c>
      <c r="AO24" s="16"/>
      <c r="AP24" s="18">
        <f t="shared" si="13"/>
        <v>0</v>
      </c>
      <c r="AQ24" s="16">
        <v>1</v>
      </c>
      <c r="AR24" s="18">
        <f t="shared" si="14"/>
        <v>4695.5891562413781</v>
      </c>
      <c r="AS24" s="16"/>
      <c r="AT24" s="18">
        <f t="shared" si="15"/>
        <v>0</v>
      </c>
      <c r="AU24" s="16"/>
      <c r="AV24" s="18">
        <f t="shared" si="16"/>
        <v>0</v>
      </c>
      <c r="AW24" s="16"/>
      <c r="AX24" s="18">
        <f t="shared" si="17"/>
        <v>0</v>
      </c>
      <c r="AY24" s="54">
        <f t="shared" si="20"/>
        <v>8189.5484742556346</v>
      </c>
    </row>
    <row r="25" spans="1:51">
      <c r="A25" s="55" t="s">
        <v>13</v>
      </c>
      <c r="B25" s="55" t="s">
        <v>485</v>
      </c>
      <c r="C25" s="15" t="s">
        <v>759</v>
      </c>
      <c r="D25" s="55" t="s">
        <v>180</v>
      </c>
      <c r="E25" s="55" t="s">
        <v>486</v>
      </c>
      <c r="F25" s="15">
        <f>'[2]F&amp;B Equipment'!CT25</f>
        <v>22</v>
      </c>
      <c r="G25" s="15">
        <v>10</v>
      </c>
      <c r="H25" s="15" t="s">
        <v>845</v>
      </c>
      <c r="I25" s="67">
        <v>6973</v>
      </c>
      <c r="J25" s="407">
        <f t="shared" si="18"/>
        <v>153406</v>
      </c>
      <c r="K25" s="37"/>
      <c r="L25" s="17">
        <f t="shared" si="0"/>
        <v>0</v>
      </c>
      <c r="M25" s="16"/>
      <c r="N25" s="17">
        <f t="shared" si="1"/>
        <v>0</v>
      </c>
      <c r="O25" s="16"/>
      <c r="P25" s="17">
        <f t="shared" si="2"/>
        <v>0</v>
      </c>
      <c r="Q25" s="16"/>
      <c r="R25" s="18">
        <f t="shared" si="21"/>
        <v>0</v>
      </c>
      <c r="S25" s="16"/>
      <c r="T25" s="18">
        <f t="shared" si="3"/>
        <v>0</v>
      </c>
      <c r="U25" s="16">
        <v>5</v>
      </c>
      <c r="V25" s="18">
        <f t="shared" si="19"/>
        <v>42238.866720723665</v>
      </c>
      <c r="W25" s="16"/>
      <c r="X25" s="18">
        <f t="shared" si="4"/>
        <v>0</v>
      </c>
      <c r="Y25" s="16"/>
      <c r="Z25" s="18">
        <f t="shared" si="5"/>
        <v>0</v>
      </c>
      <c r="AA25" s="16"/>
      <c r="AB25" s="18">
        <f t="shared" si="6"/>
        <v>0</v>
      </c>
      <c r="AC25" s="16"/>
      <c r="AD25" s="18">
        <f t="shared" si="7"/>
        <v>0</v>
      </c>
      <c r="AE25" s="16">
        <v>5</v>
      </c>
      <c r="AF25" s="18">
        <f t="shared" si="8"/>
        <v>48966.423117148006</v>
      </c>
      <c r="AG25" s="16"/>
      <c r="AH25" s="18">
        <f t="shared" si="9"/>
        <v>0</v>
      </c>
      <c r="AI25" s="16"/>
      <c r="AJ25" s="18">
        <f t="shared" si="10"/>
        <v>0</v>
      </c>
      <c r="AK25" s="16"/>
      <c r="AL25" s="18">
        <f t="shared" si="11"/>
        <v>0</v>
      </c>
      <c r="AM25" s="16"/>
      <c r="AN25" s="18">
        <f t="shared" si="12"/>
        <v>0</v>
      </c>
      <c r="AO25" s="16">
        <v>5</v>
      </c>
      <c r="AP25" s="18">
        <f t="shared" si="13"/>
        <v>56765.50483091388</v>
      </c>
      <c r="AQ25" s="16"/>
      <c r="AR25" s="18">
        <f t="shared" si="14"/>
        <v>0</v>
      </c>
      <c r="AS25" s="16"/>
      <c r="AT25" s="18">
        <f t="shared" si="15"/>
        <v>0</v>
      </c>
      <c r="AU25" s="16"/>
      <c r="AV25" s="18">
        <f t="shared" si="16"/>
        <v>0</v>
      </c>
      <c r="AW25" s="16"/>
      <c r="AX25" s="18">
        <f t="shared" si="17"/>
        <v>0</v>
      </c>
      <c r="AY25" s="54">
        <f t="shared" si="20"/>
        <v>147970.79466878556</v>
      </c>
    </row>
    <row r="26" spans="1:51">
      <c r="A26" s="55" t="s">
        <v>13</v>
      </c>
      <c r="B26" s="55" t="s">
        <v>497</v>
      </c>
      <c r="C26" s="15" t="s">
        <v>763</v>
      </c>
      <c r="D26" s="55" t="s">
        <v>180</v>
      </c>
      <c r="E26" s="55" t="s">
        <v>498</v>
      </c>
      <c r="F26" s="15">
        <f>'[2]F&amp;B Equipment'!CT26</f>
        <v>3</v>
      </c>
      <c r="G26" s="15">
        <v>10</v>
      </c>
      <c r="H26" s="15" t="s">
        <v>845</v>
      </c>
      <c r="I26" s="67">
        <v>8320</v>
      </c>
      <c r="J26" s="407">
        <f t="shared" si="18"/>
        <v>24960</v>
      </c>
      <c r="K26" s="37"/>
      <c r="L26" s="17">
        <f t="shared" si="0"/>
        <v>0</v>
      </c>
      <c r="M26" s="16"/>
      <c r="N26" s="17">
        <f t="shared" si="1"/>
        <v>0</v>
      </c>
      <c r="O26" s="16"/>
      <c r="P26" s="17">
        <f t="shared" si="2"/>
        <v>0</v>
      </c>
      <c r="Q26" s="16"/>
      <c r="R26" s="18">
        <f t="shared" si="21"/>
        <v>0</v>
      </c>
      <c r="S26" s="16"/>
      <c r="T26" s="18">
        <f t="shared" si="3"/>
        <v>0</v>
      </c>
      <c r="U26" s="16">
        <v>3</v>
      </c>
      <c r="V26" s="18">
        <f t="shared" si="19"/>
        <v>30238.982169776646</v>
      </c>
      <c r="W26" s="16"/>
      <c r="X26" s="18">
        <f t="shared" si="4"/>
        <v>0</v>
      </c>
      <c r="Y26" s="16"/>
      <c r="Z26" s="18">
        <f t="shared" si="5"/>
        <v>0</v>
      </c>
      <c r="AA26" s="16"/>
      <c r="AB26" s="18">
        <f t="shared" si="6"/>
        <v>0</v>
      </c>
      <c r="AC26" s="16"/>
      <c r="AD26" s="18">
        <f t="shared" si="7"/>
        <v>0</v>
      </c>
      <c r="AE26" s="16"/>
      <c r="AF26" s="18">
        <f t="shared" si="8"/>
        <v>0</v>
      </c>
      <c r="AG26" s="16"/>
      <c r="AH26" s="18">
        <f t="shared" si="9"/>
        <v>0</v>
      </c>
      <c r="AI26" s="16"/>
      <c r="AJ26" s="18">
        <f t="shared" si="10"/>
        <v>0</v>
      </c>
      <c r="AK26" s="16"/>
      <c r="AL26" s="18">
        <f t="shared" si="11"/>
        <v>0</v>
      </c>
      <c r="AM26" s="16"/>
      <c r="AN26" s="18">
        <f t="shared" si="12"/>
        <v>0</v>
      </c>
      <c r="AO26" s="16">
        <v>3</v>
      </c>
      <c r="AP26" s="18">
        <f t="shared" si="13"/>
        <v>40638.66343265769</v>
      </c>
      <c r="AQ26" s="16"/>
      <c r="AR26" s="18">
        <f t="shared" si="14"/>
        <v>0</v>
      </c>
      <c r="AS26" s="16"/>
      <c r="AT26" s="18">
        <f t="shared" si="15"/>
        <v>0</v>
      </c>
      <c r="AU26" s="16"/>
      <c r="AV26" s="18">
        <f t="shared" si="16"/>
        <v>0</v>
      </c>
      <c r="AW26" s="16"/>
      <c r="AX26" s="18">
        <f t="shared" si="17"/>
        <v>0</v>
      </c>
      <c r="AY26" s="54">
        <f t="shared" si="20"/>
        <v>70877.645602434335</v>
      </c>
    </row>
    <row r="27" spans="1:51">
      <c r="A27" s="55" t="s">
        <v>13</v>
      </c>
      <c r="B27" s="55" t="s">
        <v>487</v>
      </c>
      <c r="C27" s="15" t="s">
        <v>760</v>
      </c>
      <c r="D27" s="55" t="s">
        <v>180</v>
      </c>
      <c r="E27" s="55" t="s">
        <v>488</v>
      </c>
      <c r="F27" s="15">
        <f>'[2]F&amp;B Equipment'!CT27</f>
        <v>21</v>
      </c>
      <c r="G27" s="15">
        <v>10</v>
      </c>
      <c r="H27" s="15" t="s">
        <v>845</v>
      </c>
      <c r="I27" s="67">
        <v>9706</v>
      </c>
      <c r="J27" s="407">
        <f t="shared" si="18"/>
        <v>203826</v>
      </c>
      <c r="K27" s="37"/>
      <c r="L27" s="17">
        <f t="shared" si="0"/>
        <v>0</v>
      </c>
      <c r="M27" s="16"/>
      <c r="N27" s="17">
        <f t="shared" si="1"/>
        <v>0</v>
      </c>
      <c r="O27" s="16"/>
      <c r="P27" s="17">
        <f t="shared" si="2"/>
        <v>0</v>
      </c>
      <c r="Q27" s="16">
        <v>7</v>
      </c>
      <c r="R27" s="18">
        <f t="shared" si="21"/>
        <v>77586.554419920009</v>
      </c>
      <c r="S27" s="16"/>
      <c r="T27" s="18">
        <f t="shared" si="3"/>
        <v>0</v>
      </c>
      <c r="U27" s="16"/>
      <c r="V27" s="18">
        <f t="shared" si="19"/>
        <v>0</v>
      </c>
      <c r="W27" s="16"/>
      <c r="X27" s="18">
        <f t="shared" si="4"/>
        <v>0</v>
      </c>
      <c r="Y27" s="16"/>
      <c r="Z27" s="18">
        <f t="shared" si="5"/>
        <v>0</v>
      </c>
      <c r="AA27" s="16">
        <v>7</v>
      </c>
      <c r="AB27" s="18">
        <f t="shared" si="6"/>
        <v>89944.08105327934</v>
      </c>
      <c r="AC27" s="16"/>
      <c r="AD27" s="18">
        <f t="shared" si="7"/>
        <v>0</v>
      </c>
      <c r="AE27" s="16"/>
      <c r="AF27" s="18">
        <f t="shared" si="8"/>
        <v>0</v>
      </c>
      <c r="AG27" s="16"/>
      <c r="AH27" s="18">
        <f t="shared" si="9"/>
        <v>0</v>
      </c>
      <c r="AI27" s="16"/>
      <c r="AJ27" s="18">
        <f t="shared" si="10"/>
        <v>0</v>
      </c>
      <c r="AK27" s="16"/>
      <c r="AL27" s="18">
        <f t="shared" si="11"/>
        <v>0</v>
      </c>
      <c r="AM27" s="16">
        <v>7</v>
      </c>
      <c r="AN27" s="18">
        <f t="shared" si="12"/>
        <v>107397.93654085873</v>
      </c>
      <c r="AO27" s="16"/>
      <c r="AP27" s="18">
        <f t="shared" si="13"/>
        <v>0</v>
      </c>
      <c r="AQ27" s="16"/>
      <c r="AR27" s="18">
        <f t="shared" si="14"/>
        <v>0</v>
      </c>
      <c r="AS27" s="16"/>
      <c r="AT27" s="18">
        <f t="shared" si="15"/>
        <v>0</v>
      </c>
      <c r="AU27" s="16"/>
      <c r="AV27" s="18">
        <f t="shared" si="16"/>
        <v>0</v>
      </c>
      <c r="AW27" s="16">
        <v>7</v>
      </c>
      <c r="AX27" s="18">
        <f t="shared" si="17"/>
        <v>124503.64346513417</v>
      </c>
      <c r="AY27" s="54">
        <f t="shared" si="20"/>
        <v>399432.21547919232</v>
      </c>
    </row>
    <row r="28" spans="1:51">
      <c r="A28" s="55" t="s">
        <v>13</v>
      </c>
      <c r="B28" s="55" t="s">
        <v>737</v>
      </c>
      <c r="C28" s="15" t="s">
        <v>236</v>
      </c>
      <c r="D28" s="55" t="s">
        <v>180</v>
      </c>
      <c r="E28" s="55" t="s">
        <v>554</v>
      </c>
      <c r="F28" s="15">
        <f>'[2]F&amp;B Equipment'!CT28</f>
        <v>6</v>
      </c>
      <c r="G28" s="15">
        <v>10</v>
      </c>
      <c r="H28" s="15" t="s">
        <v>845</v>
      </c>
      <c r="I28" s="67">
        <v>5269</v>
      </c>
      <c r="J28" s="407">
        <f t="shared" si="18"/>
        <v>31614</v>
      </c>
      <c r="K28" s="37"/>
      <c r="L28" s="17">
        <f t="shared" si="0"/>
        <v>0</v>
      </c>
      <c r="M28" s="16"/>
      <c r="N28" s="17">
        <f t="shared" si="1"/>
        <v>0</v>
      </c>
      <c r="O28" s="16"/>
      <c r="P28" s="17">
        <f t="shared" si="2"/>
        <v>0</v>
      </c>
      <c r="Q28" s="16"/>
      <c r="R28" s="18">
        <f t="shared" si="21"/>
        <v>0</v>
      </c>
      <c r="S28" s="16"/>
      <c r="T28" s="18">
        <f t="shared" si="3"/>
        <v>0</v>
      </c>
      <c r="U28" s="16">
        <v>3</v>
      </c>
      <c r="V28" s="18">
        <f t="shared" si="19"/>
        <v>19150.143876508788</v>
      </c>
      <c r="W28" s="16"/>
      <c r="X28" s="18">
        <f t="shared" si="4"/>
        <v>0</v>
      </c>
      <c r="Y28" s="16"/>
      <c r="Z28" s="18">
        <f t="shared" si="5"/>
        <v>0</v>
      </c>
      <c r="AA28" s="16"/>
      <c r="AB28" s="18">
        <f t="shared" si="6"/>
        <v>0</v>
      </c>
      <c r="AC28" s="16"/>
      <c r="AD28" s="18">
        <f t="shared" si="7"/>
        <v>0</v>
      </c>
      <c r="AE28" s="16">
        <v>3</v>
      </c>
      <c r="AF28" s="18">
        <f t="shared" si="8"/>
        <v>22200.265315151541</v>
      </c>
      <c r="AG28" s="16"/>
      <c r="AH28" s="18">
        <f t="shared" si="9"/>
        <v>0</v>
      </c>
      <c r="AI28" s="16"/>
      <c r="AJ28" s="18">
        <f t="shared" si="10"/>
        <v>0</v>
      </c>
      <c r="AK28" s="16"/>
      <c r="AL28" s="18">
        <f t="shared" si="11"/>
        <v>0</v>
      </c>
      <c r="AM28" s="16"/>
      <c r="AN28" s="18">
        <f t="shared" si="12"/>
        <v>0</v>
      </c>
      <c r="AO28" s="16">
        <v>3</v>
      </c>
      <c r="AP28" s="18">
        <f t="shared" si="13"/>
        <v>25736.192022436706</v>
      </c>
      <c r="AQ28" s="16"/>
      <c r="AR28" s="18">
        <f t="shared" si="14"/>
        <v>0</v>
      </c>
      <c r="AS28" s="16"/>
      <c r="AT28" s="18">
        <f t="shared" si="15"/>
        <v>0</v>
      </c>
      <c r="AU28" s="16">
        <v>1</v>
      </c>
      <c r="AV28" s="18">
        <f t="shared" si="16"/>
        <v>9374.2106333670654</v>
      </c>
      <c r="AW28" s="16"/>
      <c r="AX28" s="18">
        <f t="shared" si="17"/>
        <v>0</v>
      </c>
      <c r="AY28" s="54">
        <f t="shared" si="20"/>
        <v>76460.811847464094</v>
      </c>
    </row>
    <row r="29" spans="1:51">
      <c r="A29" s="55" t="s">
        <v>13</v>
      </c>
      <c r="B29" s="55" t="s">
        <v>737</v>
      </c>
      <c r="C29" s="15" t="s">
        <v>736</v>
      </c>
      <c r="D29" s="55" t="s">
        <v>180</v>
      </c>
      <c r="E29" s="55" t="s">
        <v>645</v>
      </c>
      <c r="F29" s="15">
        <f>'[2]F&amp;B Equipment'!CT29</f>
        <v>1</v>
      </c>
      <c r="G29" s="15">
        <v>10</v>
      </c>
      <c r="H29" s="15" t="s">
        <v>845</v>
      </c>
      <c r="I29" s="67">
        <v>7657</v>
      </c>
      <c r="J29" s="407">
        <f t="shared" si="18"/>
        <v>7657</v>
      </c>
      <c r="K29" s="37"/>
      <c r="L29" s="17">
        <f t="shared" si="0"/>
        <v>0</v>
      </c>
      <c r="M29" s="16"/>
      <c r="N29" s="17">
        <f t="shared" si="1"/>
        <v>0</v>
      </c>
      <c r="O29" s="16"/>
      <c r="P29" s="17">
        <f t="shared" si="2"/>
        <v>0</v>
      </c>
      <c r="Q29" s="16"/>
      <c r="R29" s="18">
        <f t="shared" si="21"/>
        <v>0</v>
      </c>
      <c r="S29" s="16">
        <v>1</v>
      </c>
      <c r="T29" s="18">
        <f t="shared" si="3"/>
        <v>9006.2502518195997</v>
      </c>
      <c r="U29" s="16"/>
      <c r="V29" s="18">
        <f t="shared" si="19"/>
        <v>0</v>
      </c>
      <c r="W29" s="16"/>
      <c r="X29" s="18">
        <f t="shared" si="4"/>
        <v>0</v>
      </c>
      <c r="Y29" s="16"/>
      <c r="Z29" s="18">
        <f t="shared" si="5"/>
        <v>0</v>
      </c>
      <c r="AA29" s="16"/>
      <c r="AB29" s="18">
        <f t="shared" si="6"/>
        <v>0</v>
      </c>
      <c r="AC29" s="16"/>
      <c r="AD29" s="18">
        <f t="shared" si="7"/>
        <v>0</v>
      </c>
      <c r="AE29" s="16"/>
      <c r="AF29" s="18">
        <f t="shared" si="8"/>
        <v>0</v>
      </c>
      <c r="AG29" s="16"/>
      <c r="AH29" s="18">
        <f t="shared" si="9"/>
        <v>0</v>
      </c>
      <c r="AI29" s="16"/>
      <c r="AJ29" s="18">
        <f t="shared" si="10"/>
        <v>0</v>
      </c>
      <c r="AK29" s="16">
        <v>1</v>
      </c>
      <c r="AL29" s="18">
        <f t="shared" si="11"/>
        <v>11751.113815429599</v>
      </c>
      <c r="AM29" s="16"/>
      <c r="AN29" s="18">
        <f t="shared" si="12"/>
        <v>0</v>
      </c>
      <c r="AO29" s="16"/>
      <c r="AP29" s="18">
        <f t="shared" si="13"/>
        <v>0</v>
      </c>
      <c r="AQ29" s="16"/>
      <c r="AR29" s="18">
        <f t="shared" si="14"/>
        <v>0</v>
      </c>
      <c r="AS29" s="16"/>
      <c r="AT29" s="18">
        <f t="shared" si="15"/>
        <v>0</v>
      </c>
      <c r="AU29" s="16"/>
      <c r="AV29" s="18">
        <f t="shared" si="16"/>
        <v>0</v>
      </c>
      <c r="AW29" s="16"/>
      <c r="AX29" s="18">
        <f t="shared" si="17"/>
        <v>0</v>
      </c>
      <c r="AY29" s="54">
        <f t="shared" si="20"/>
        <v>20757.364067249197</v>
      </c>
    </row>
    <row r="30" spans="1:51">
      <c r="A30" s="55" t="s">
        <v>13</v>
      </c>
      <c r="B30" s="55" t="s">
        <v>1306</v>
      </c>
      <c r="C30" s="15" t="s">
        <v>738</v>
      </c>
      <c r="D30" s="55" t="s">
        <v>180</v>
      </c>
      <c r="E30" s="55" t="s">
        <v>185</v>
      </c>
      <c r="F30" s="15">
        <f>'[2]F&amp;B Equipment'!CT30</f>
        <v>3</v>
      </c>
      <c r="G30" s="15">
        <v>20</v>
      </c>
      <c r="H30" s="15" t="s">
        <v>845</v>
      </c>
      <c r="I30" s="67">
        <v>2500</v>
      </c>
      <c r="J30" s="407">
        <v>3500</v>
      </c>
      <c r="K30" s="37"/>
      <c r="L30" s="17">
        <f t="shared" si="0"/>
        <v>0</v>
      </c>
      <c r="M30" s="16"/>
      <c r="N30" s="17">
        <f t="shared" si="1"/>
        <v>0</v>
      </c>
      <c r="O30" s="16"/>
      <c r="P30" s="17">
        <f t="shared" si="2"/>
        <v>0</v>
      </c>
      <c r="Q30" s="16"/>
      <c r="R30" s="18">
        <f t="shared" si="21"/>
        <v>0</v>
      </c>
      <c r="S30" s="16"/>
      <c r="T30" s="18">
        <f t="shared" si="3"/>
        <v>0</v>
      </c>
      <c r="U30" s="16"/>
      <c r="V30" s="18">
        <f t="shared" si="19"/>
        <v>0</v>
      </c>
      <c r="W30" s="16"/>
      <c r="X30" s="18">
        <f t="shared" si="4"/>
        <v>0</v>
      </c>
      <c r="Y30" s="16"/>
      <c r="Z30" s="18">
        <f t="shared" si="5"/>
        <v>0</v>
      </c>
      <c r="AA30" s="16"/>
      <c r="AB30" s="18">
        <f t="shared" si="6"/>
        <v>0</v>
      </c>
      <c r="AC30" s="16"/>
      <c r="AD30" s="18">
        <f t="shared" si="7"/>
        <v>0</v>
      </c>
      <c r="AE30" s="16">
        <v>3</v>
      </c>
      <c r="AF30" s="18">
        <f t="shared" si="8"/>
        <v>10533.433913053494</v>
      </c>
      <c r="AG30" s="16"/>
      <c r="AH30" s="18">
        <f t="shared" si="9"/>
        <v>0</v>
      </c>
      <c r="AI30" s="16"/>
      <c r="AJ30" s="18">
        <f t="shared" si="10"/>
        <v>0</v>
      </c>
      <c r="AK30" s="16"/>
      <c r="AL30" s="18">
        <f t="shared" si="11"/>
        <v>0</v>
      </c>
      <c r="AM30" s="16"/>
      <c r="AN30" s="18">
        <f t="shared" si="12"/>
        <v>0</v>
      </c>
      <c r="AO30" s="16"/>
      <c r="AP30" s="18">
        <f t="shared" si="13"/>
        <v>0</v>
      </c>
      <c r="AQ30" s="16"/>
      <c r="AR30" s="18">
        <f t="shared" si="14"/>
        <v>0</v>
      </c>
      <c r="AS30" s="16"/>
      <c r="AT30" s="18">
        <f t="shared" si="15"/>
        <v>0</v>
      </c>
      <c r="AU30" s="16"/>
      <c r="AV30" s="18">
        <f t="shared" si="16"/>
        <v>0</v>
      </c>
      <c r="AW30" s="16"/>
      <c r="AX30" s="18">
        <f t="shared" si="17"/>
        <v>0</v>
      </c>
      <c r="AY30" s="54">
        <f t="shared" si="20"/>
        <v>10533.433913053494</v>
      </c>
    </row>
    <row r="31" spans="1:51">
      <c r="A31" s="55" t="s">
        <v>13</v>
      </c>
      <c r="B31" s="55" t="s">
        <v>566</v>
      </c>
      <c r="C31" s="15"/>
      <c r="D31" s="55" t="s">
        <v>180</v>
      </c>
      <c r="E31" s="55" t="s">
        <v>567</v>
      </c>
      <c r="F31" s="15">
        <f>'[2]F&amp;B Equipment'!CT31</f>
        <v>2</v>
      </c>
      <c r="G31" s="15">
        <v>10</v>
      </c>
      <c r="H31" s="15" t="s">
        <v>845</v>
      </c>
      <c r="I31" s="67">
        <v>11850</v>
      </c>
      <c r="J31" s="407">
        <f t="shared" si="18"/>
        <v>23700</v>
      </c>
      <c r="K31" s="37"/>
      <c r="L31" s="17">
        <f t="shared" si="0"/>
        <v>0</v>
      </c>
      <c r="M31" s="16"/>
      <c r="N31" s="17">
        <f t="shared" si="1"/>
        <v>0</v>
      </c>
      <c r="O31" s="16"/>
      <c r="P31" s="17">
        <f t="shared" si="2"/>
        <v>0</v>
      </c>
      <c r="Q31" s="16"/>
      <c r="R31" s="18">
        <f>Q31*(I31*R$8)</f>
        <v>0</v>
      </c>
      <c r="S31" s="16"/>
      <c r="T31" s="18">
        <f t="shared" si="3"/>
        <v>0</v>
      </c>
      <c r="U31" s="16"/>
      <c r="V31" s="18">
        <f t="shared" si="19"/>
        <v>0</v>
      </c>
      <c r="W31" s="16"/>
      <c r="X31" s="18">
        <f t="shared" si="4"/>
        <v>0</v>
      </c>
      <c r="Y31" s="16"/>
      <c r="Z31" s="18">
        <f t="shared" si="5"/>
        <v>0</v>
      </c>
      <c r="AA31" s="16">
        <v>2</v>
      </c>
      <c r="AB31" s="18">
        <f t="shared" si="6"/>
        <v>31374.918621216926</v>
      </c>
      <c r="AC31" s="16"/>
      <c r="AD31" s="18">
        <f t="shared" si="7"/>
        <v>0</v>
      </c>
      <c r="AE31" s="16"/>
      <c r="AF31" s="18">
        <f t="shared" si="8"/>
        <v>0</v>
      </c>
      <c r="AG31" s="16"/>
      <c r="AH31" s="18">
        <f t="shared" si="9"/>
        <v>0</v>
      </c>
      <c r="AI31" s="16"/>
      <c r="AJ31" s="18">
        <f t="shared" si="10"/>
        <v>0</v>
      </c>
      <c r="AK31" s="16"/>
      <c r="AL31" s="18">
        <f t="shared" si="11"/>
        <v>0</v>
      </c>
      <c r="AM31" s="16"/>
      <c r="AN31" s="18">
        <f t="shared" si="12"/>
        <v>0</v>
      </c>
      <c r="AO31" s="16"/>
      <c r="AP31" s="18">
        <f t="shared" si="13"/>
        <v>0</v>
      </c>
      <c r="AQ31" s="16"/>
      <c r="AR31" s="18">
        <f t="shared" si="14"/>
        <v>0</v>
      </c>
      <c r="AS31" s="16"/>
      <c r="AT31" s="18">
        <f t="shared" si="15"/>
        <v>0</v>
      </c>
      <c r="AU31" s="16">
        <v>2</v>
      </c>
      <c r="AV31" s="18">
        <f t="shared" si="16"/>
        <v>42165.267035642333</v>
      </c>
      <c r="AW31" s="16"/>
      <c r="AX31" s="18">
        <f t="shared" si="17"/>
        <v>0</v>
      </c>
      <c r="AY31" s="54">
        <f t="shared" si="20"/>
        <v>73540.185656859263</v>
      </c>
    </row>
    <row r="32" spans="1:51">
      <c r="A32" s="55" t="s">
        <v>142</v>
      </c>
      <c r="B32" s="55" t="s">
        <v>1307</v>
      </c>
      <c r="C32" s="19" t="s">
        <v>1325</v>
      </c>
      <c r="D32" s="55" t="s">
        <v>180</v>
      </c>
      <c r="E32" s="55" t="s">
        <v>197</v>
      </c>
      <c r="F32" s="15">
        <f>'[2]F&amp;B Equipment'!CT32</f>
        <v>24</v>
      </c>
      <c r="G32" s="15">
        <v>10</v>
      </c>
      <c r="H32" s="15" t="s">
        <v>845</v>
      </c>
      <c r="I32" s="67">
        <v>6012</v>
      </c>
      <c r="J32" s="407">
        <f t="shared" si="18"/>
        <v>144288</v>
      </c>
      <c r="K32" s="37"/>
      <c r="L32" s="17">
        <f t="shared" si="0"/>
        <v>0</v>
      </c>
      <c r="M32" s="16"/>
      <c r="N32" s="17">
        <f t="shared" si="1"/>
        <v>0</v>
      </c>
      <c r="O32" s="16"/>
      <c r="P32" s="17">
        <f t="shared" si="2"/>
        <v>0</v>
      </c>
      <c r="Q32" s="16"/>
      <c r="R32" s="18">
        <f t="shared" si="21"/>
        <v>0</v>
      </c>
      <c r="S32" s="16"/>
      <c r="T32" s="18">
        <f t="shared" si="3"/>
        <v>0</v>
      </c>
      <c r="U32" s="16">
        <v>5</v>
      </c>
      <c r="V32" s="18">
        <f t="shared" si="19"/>
        <v>36417.620353505044</v>
      </c>
      <c r="W32" s="16"/>
      <c r="X32" s="18">
        <f t="shared" si="4"/>
        <v>0</v>
      </c>
      <c r="Y32" s="16"/>
      <c r="Z32" s="18">
        <f t="shared" si="5"/>
        <v>0</v>
      </c>
      <c r="AA32" s="16"/>
      <c r="AB32" s="18">
        <f t="shared" si="6"/>
        <v>0</v>
      </c>
      <c r="AC32" s="16"/>
      <c r="AD32" s="18">
        <f t="shared" si="7"/>
        <v>0</v>
      </c>
      <c r="AE32" s="16">
        <v>5</v>
      </c>
      <c r="AF32" s="18">
        <f t="shared" si="8"/>
        <v>42218.0031235184</v>
      </c>
      <c r="AG32" s="16"/>
      <c r="AH32" s="18">
        <f t="shared" si="9"/>
        <v>0</v>
      </c>
      <c r="AI32" s="16"/>
      <c r="AJ32" s="18">
        <f t="shared" si="10"/>
        <v>0</v>
      </c>
      <c r="AK32" s="16"/>
      <c r="AL32" s="18">
        <f t="shared" si="11"/>
        <v>0</v>
      </c>
      <c r="AM32" s="16"/>
      <c r="AN32" s="18">
        <f t="shared" si="12"/>
        <v>0</v>
      </c>
      <c r="AO32" s="16">
        <v>5</v>
      </c>
      <c r="AP32" s="18">
        <f t="shared" si="13"/>
        <v>48942.236489811316</v>
      </c>
      <c r="AQ32" s="16"/>
      <c r="AR32" s="18">
        <f t="shared" si="14"/>
        <v>0</v>
      </c>
      <c r="AS32" s="16"/>
      <c r="AT32" s="18">
        <f t="shared" si="15"/>
        <v>0</v>
      </c>
      <c r="AU32" s="16"/>
      <c r="AV32" s="18">
        <f t="shared" si="16"/>
        <v>0</v>
      </c>
      <c r="AW32" s="16">
        <v>10</v>
      </c>
      <c r="AX32" s="18">
        <f t="shared" si="17"/>
        <v>110169.83670077221</v>
      </c>
      <c r="AY32" s="54">
        <f t="shared" si="20"/>
        <v>237747.69666760697</v>
      </c>
    </row>
    <row r="33" spans="1:51">
      <c r="A33" s="55" t="s">
        <v>142</v>
      </c>
      <c r="B33" s="55" t="s">
        <v>199</v>
      </c>
      <c r="C33" s="15"/>
      <c r="D33" s="55" t="s">
        <v>200</v>
      </c>
      <c r="E33" s="55"/>
      <c r="F33" s="15">
        <f>'[2]F&amp;B Equipment'!CT33</f>
        <v>69</v>
      </c>
      <c r="G33" s="15">
        <v>10</v>
      </c>
      <c r="H33" s="15" t="s">
        <v>845</v>
      </c>
      <c r="I33" s="67">
        <v>1140</v>
      </c>
      <c r="J33" s="407">
        <f t="shared" si="18"/>
        <v>78660</v>
      </c>
      <c r="K33" s="37"/>
      <c r="L33" s="17">
        <f t="shared" si="0"/>
        <v>0</v>
      </c>
      <c r="M33" s="16"/>
      <c r="N33" s="17">
        <f t="shared" si="1"/>
        <v>0</v>
      </c>
      <c r="O33" s="16"/>
      <c r="P33" s="17">
        <f t="shared" si="2"/>
        <v>0</v>
      </c>
      <c r="Q33" s="16"/>
      <c r="R33" s="18">
        <f t="shared" si="21"/>
        <v>0</v>
      </c>
      <c r="S33" s="16"/>
      <c r="T33" s="18">
        <f t="shared" si="3"/>
        <v>0</v>
      </c>
      <c r="U33" s="16"/>
      <c r="V33" s="18">
        <f t="shared" si="19"/>
        <v>0</v>
      </c>
      <c r="W33" s="16"/>
      <c r="X33" s="18">
        <f t="shared" si="4"/>
        <v>0</v>
      </c>
      <c r="Y33" s="16">
        <v>30</v>
      </c>
      <c r="Z33" s="18">
        <f t="shared" si="5"/>
        <v>43956.503905846497</v>
      </c>
      <c r="AA33" s="16"/>
      <c r="AB33" s="18">
        <f t="shared" si="6"/>
        <v>0</v>
      </c>
      <c r="AC33" s="16"/>
      <c r="AD33" s="18">
        <f t="shared" si="7"/>
        <v>0</v>
      </c>
      <c r="AE33" s="16"/>
      <c r="AF33" s="18">
        <f t="shared" si="8"/>
        <v>0</v>
      </c>
      <c r="AG33" s="16"/>
      <c r="AH33" s="18">
        <f t="shared" si="9"/>
        <v>0</v>
      </c>
      <c r="AI33" s="16"/>
      <c r="AJ33" s="18">
        <f t="shared" si="10"/>
        <v>0</v>
      </c>
      <c r="AK33" s="16"/>
      <c r="AL33" s="18">
        <f t="shared" si="11"/>
        <v>0</v>
      </c>
      <c r="AM33" s="16">
        <v>30</v>
      </c>
      <c r="AN33" s="18">
        <f t="shared" si="12"/>
        <v>54060.95536924684</v>
      </c>
      <c r="AO33" s="16"/>
      <c r="AP33" s="18">
        <f t="shared" si="13"/>
        <v>0</v>
      </c>
      <c r="AQ33" s="16"/>
      <c r="AR33" s="18">
        <f t="shared" si="14"/>
        <v>0</v>
      </c>
      <c r="AS33" s="16"/>
      <c r="AT33" s="18">
        <f t="shared" si="15"/>
        <v>0</v>
      </c>
      <c r="AU33" s="16"/>
      <c r="AV33" s="18">
        <f t="shared" si="16"/>
        <v>0</v>
      </c>
      <c r="AW33" s="16"/>
      <c r="AX33" s="18">
        <f t="shared" si="17"/>
        <v>0</v>
      </c>
      <c r="AY33" s="54">
        <f t="shared" si="20"/>
        <v>98017.459275093337</v>
      </c>
    </row>
    <row r="34" spans="1:51">
      <c r="A34" s="55" t="s">
        <v>142</v>
      </c>
      <c r="B34" s="55" t="s">
        <v>208</v>
      </c>
      <c r="C34" s="15"/>
      <c r="D34" s="55" t="s">
        <v>180</v>
      </c>
      <c r="E34" s="55"/>
      <c r="F34" s="15">
        <f>'[2]F&amp;B Equipment'!CT34</f>
        <v>3</v>
      </c>
      <c r="G34" s="15">
        <v>10</v>
      </c>
      <c r="H34" s="15" t="s">
        <v>845</v>
      </c>
      <c r="I34" s="67">
        <v>1260</v>
      </c>
      <c r="J34" s="407">
        <f t="shared" si="18"/>
        <v>3780</v>
      </c>
      <c r="K34" s="37"/>
      <c r="L34" s="17">
        <f t="shared" si="0"/>
        <v>0</v>
      </c>
      <c r="M34" s="16"/>
      <c r="N34" s="17">
        <f t="shared" si="1"/>
        <v>0</v>
      </c>
      <c r="O34" s="16"/>
      <c r="P34" s="17">
        <f t="shared" si="2"/>
        <v>0</v>
      </c>
      <c r="Q34" s="16"/>
      <c r="R34" s="18">
        <f t="shared" si="21"/>
        <v>0</v>
      </c>
      <c r="S34" s="16"/>
      <c r="T34" s="18">
        <f t="shared" si="3"/>
        <v>0</v>
      </c>
      <c r="U34" s="16"/>
      <c r="V34" s="18">
        <f t="shared" si="19"/>
        <v>0</v>
      </c>
      <c r="W34" s="16"/>
      <c r="X34" s="18">
        <f t="shared" si="4"/>
        <v>0</v>
      </c>
      <c r="Y34" s="16">
        <v>3</v>
      </c>
      <c r="Z34" s="18">
        <f t="shared" si="5"/>
        <v>4858.3504316988237</v>
      </c>
      <c r="AA34" s="16"/>
      <c r="AB34" s="18">
        <f t="shared" si="6"/>
        <v>0</v>
      </c>
      <c r="AC34" s="16"/>
      <c r="AD34" s="18">
        <f t="shared" si="7"/>
        <v>0</v>
      </c>
      <c r="AE34" s="16"/>
      <c r="AF34" s="18">
        <f t="shared" si="8"/>
        <v>0</v>
      </c>
      <c r="AG34" s="16"/>
      <c r="AH34" s="18">
        <f t="shared" si="9"/>
        <v>0</v>
      </c>
      <c r="AI34" s="16"/>
      <c r="AJ34" s="18">
        <f t="shared" si="10"/>
        <v>0</v>
      </c>
      <c r="AK34" s="16"/>
      <c r="AL34" s="18">
        <f t="shared" si="11"/>
        <v>0</v>
      </c>
      <c r="AM34" s="16"/>
      <c r="AN34" s="18">
        <f t="shared" si="12"/>
        <v>0</v>
      </c>
      <c r="AO34" s="16"/>
      <c r="AP34" s="18">
        <f t="shared" si="13"/>
        <v>0</v>
      </c>
      <c r="AQ34" s="16"/>
      <c r="AR34" s="18">
        <f t="shared" si="14"/>
        <v>0</v>
      </c>
      <c r="AS34" s="16">
        <v>3</v>
      </c>
      <c r="AT34" s="18">
        <f t="shared" si="15"/>
        <v>6529.2167217536371</v>
      </c>
      <c r="AU34" s="16"/>
      <c r="AV34" s="18">
        <f t="shared" si="16"/>
        <v>0</v>
      </c>
      <c r="AW34" s="16"/>
      <c r="AX34" s="18">
        <f t="shared" si="17"/>
        <v>0</v>
      </c>
      <c r="AY34" s="54">
        <f t="shared" si="20"/>
        <v>11387.567153452461</v>
      </c>
    </row>
    <row r="35" spans="1:51">
      <c r="A35" s="55" t="s">
        <v>142</v>
      </c>
      <c r="B35" s="55" t="s">
        <v>206</v>
      </c>
      <c r="C35" s="15"/>
      <c r="D35" s="55" t="s">
        <v>180</v>
      </c>
      <c r="E35" s="55"/>
      <c r="F35" s="15">
        <f>'[2]F&amp;B Equipment'!CT35</f>
        <v>20</v>
      </c>
      <c r="G35" s="15">
        <v>10</v>
      </c>
      <c r="H35" s="15" t="s">
        <v>845</v>
      </c>
      <c r="I35" s="67">
        <v>1380</v>
      </c>
      <c r="J35" s="407">
        <f t="shared" si="18"/>
        <v>27600</v>
      </c>
      <c r="K35" s="37"/>
      <c r="L35" s="17">
        <f t="shared" si="0"/>
        <v>0</v>
      </c>
      <c r="M35" s="16"/>
      <c r="N35" s="17">
        <f t="shared" si="1"/>
        <v>0</v>
      </c>
      <c r="O35" s="16"/>
      <c r="P35" s="17">
        <f t="shared" si="2"/>
        <v>0</v>
      </c>
      <c r="Q35" s="16"/>
      <c r="R35" s="18">
        <f t="shared" si="21"/>
        <v>0</v>
      </c>
      <c r="S35" s="16">
        <v>10</v>
      </c>
      <c r="T35" s="18">
        <f t="shared" si="3"/>
        <v>16231.716530640002</v>
      </c>
      <c r="U35" s="16"/>
      <c r="V35" s="18">
        <f t="shared" si="19"/>
        <v>0</v>
      </c>
      <c r="W35" s="16"/>
      <c r="X35" s="18">
        <f t="shared" si="4"/>
        <v>0</v>
      </c>
      <c r="Y35" s="16"/>
      <c r="Z35" s="18">
        <f t="shared" si="5"/>
        <v>0</v>
      </c>
      <c r="AA35" s="16"/>
      <c r="AB35" s="18">
        <f t="shared" si="6"/>
        <v>0</v>
      </c>
      <c r="AC35" s="16">
        <v>10</v>
      </c>
      <c r="AD35" s="18">
        <f t="shared" si="7"/>
        <v>18817.008155357697</v>
      </c>
      <c r="AE35" s="16"/>
      <c r="AF35" s="18">
        <f t="shared" si="8"/>
        <v>0</v>
      </c>
      <c r="AG35" s="16"/>
      <c r="AH35" s="18">
        <f t="shared" si="9"/>
        <v>0</v>
      </c>
      <c r="AI35" s="16"/>
      <c r="AJ35" s="18">
        <f t="shared" si="10"/>
        <v>0</v>
      </c>
      <c r="AK35" s="16"/>
      <c r="AL35" s="18">
        <f t="shared" si="11"/>
        <v>0</v>
      </c>
      <c r="AM35" s="16">
        <v>10</v>
      </c>
      <c r="AN35" s="18">
        <f t="shared" si="12"/>
        <v>21814.069710397849</v>
      </c>
      <c r="AO35" s="16"/>
      <c r="AP35" s="18">
        <f t="shared" si="13"/>
        <v>0</v>
      </c>
      <c r="AQ35" s="16"/>
      <c r="AR35" s="18">
        <f t="shared" si="14"/>
        <v>0</v>
      </c>
      <c r="AS35" s="16"/>
      <c r="AT35" s="18">
        <f t="shared" si="15"/>
        <v>0</v>
      </c>
      <c r="AU35" s="16"/>
      <c r="AV35" s="18">
        <f t="shared" si="16"/>
        <v>0</v>
      </c>
      <c r="AW35" s="16"/>
      <c r="AX35" s="18">
        <f t="shared" si="17"/>
        <v>0</v>
      </c>
      <c r="AY35" s="54">
        <f t="shared" si="20"/>
        <v>56862.794396395548</v>
      </c>
    </row>
    <row r="36" spans="1:51">
      <c r="A36" s="55" t="s">
        <v>142</v>
      </c>
      <c r="B36" s="55" t="s">
        <v>205</v>
      </c>
      <c r="C36" s="15"/>
      <c r="D36" s="55"/>
      <c r="E36" s="55"/>
      <c r="F36" s="15">
        <f>'[2]F&amp;B Equipment'!CT36</f>
        <v>8</v>
      </c>
      <c r="G36" s="15">
        <v>10</v>
      </c>
      <c r="H36" s="15" t="s">
        <v>845</v>
      </c>
      <c r="I36" s="67">
        <v>1560</v>
      </c>
      <c r="J36" s="407">
        <f t="shared" si="18"/>
        <v>12480</v>
      </c>
      <c r="K36" s="37"/>
      <c r="L36" s="17">
        <f t="shared" si="0"/>
        <v>0</v>
      </c>
      <c r="M36" s="16"/>
      <c r="N36" s="17">
        <f t="shared" si="1"/>
        <v>0</v>
      </c>
      <c r="O36" s="16"/>
      <c r="P36" s="17">
        <f t="shared" si="2"/>
        <v>0</v>
      </c>
      <c r="Q36" s="16">
        <v>8</v>
      </c>
      <c r="R36" s="18">
        <f t="shared" si="21"/>
        <v>14251.570444800001</v>
      </c>
      <c r="S36" s="16"/>
      <c r="T36" s="18">
        <f t="shared" si="3"/>
        <v>0</v>
      </c>
      <c r="U36" s="16"/>
      <c r="V36" s="18">
        <f t="shared" si="19"/>
        <v>0</v>
      </c>
      <c r="W36" s="16"/>
      <c r="X36" s="18">
        <f t="shared" si="4"/>
        <v>0</v>
      </c>
      <c r="Y36" s="16"/>
      <c r="Z36" s="18">
        <f t="shared" si="5"/>
        <v>0</v>
      </c>
      <c r="AA36" s="16"/>
      <c r="AB36" s="18">
        <f t="shared" si="6"/>
        <v>0</v>
      </c>
      <c r="AC36" s="16"/>
      <c r="AD36" s="18">
        <f t="shared" si="7"/>
        <v>0</v>
      </c>
      <c r="AE36" s="16"/>
      <c r="AF36" s="18">
        <f t="shared" si="8"/>
        <v>0</v>
      </c>
      <c r="AG36" s="16"/>
      <c r="AH36" s="18">
        <f t="shared" si="9"/>
        <v>0</v>
      </c>
      <c r="AI36" s="16"/>
      <c r="AJ36" s="18">
        <f t="shared" si="10"/>
        <v>0</v>
      </c>
      <c r="AK36" s="16">
        <v>8</v>
      </c>
      <c r="AL36" s="18">
        <f t="shared" si="11"/>
        <v>19152.918952143318</v>
      </c>
      <c r="AM36" s="16"/>
      <c r="AN36" s="18">
        <f t="shared" si="12"/>
        <v>0</v>
      </c>
      <c r="AO36" s="16"/>
      <c r="AP36" s="18">
        <f t="shared" si="13"/>
        <v>0</v>
      </c>
      <c r="AQ36" s="16"/>
      <c r="AR36" s="18">
        <f t="shared" si="14"/>
        <v>0</v>
      </c>
      <c r="AS36" s="16"/>
      <c r="AT36" s="18">
        <f t="shared" si="15"/>
        <v>0</v>
      </c>
      <c r="AU36" s="16"/>
      <c r="AV36" s="18">
        <f t="shared" si="16"/>
        <v>0</v>
      </c>
      <c r="AW36" s="16"/>
      <c r="AX36" s="18">
        <f t="shared" si="17"/>
        <v>0</v>
      </c>
      <c r="AY36" s="54">
        <f t="shared" si="20"/>
        <v>33404.489396943318</v>
      </c>
    </row>
    <row r="37" spans="1:51">
      <c r="A37" s="55" t="s">
        <v>142</v>
      </c>
      <c r="B37" s="55" t="s">
        <v>198</v>
      </c>
      <c r="C37" s="15"/>
      <c r="D37" s="55"/>
      <c r="E37" s="55"/>
      <c r="F37" s="15">
        <f>'[2]F&amp;B Equipment'!CT37</f>
        <v>20</v>
      </c>
      <c r="G37" s="15">
        <v>10</v>
      </c>
      <c r="H37" s="15" t="s">
        <v>845</v>
      </c>
      <c r="I37" s="67">
        <v>1740</v>
      </c>
      <c r="J37" s="407">
        <f t="shared" si="18"/>
        <v>34800</v>
      </c>
      <c r="K37" s="16"/>
      <c r="L37" s="17">
        <f t="shared" si="0"/>
        <v>0</v>
      </c>
      <c r="M37" s="16"/>
      <c r="N37" s="17">
        <f t="shared" si="1"/>
        <v>0</v>
      </c>
      <c r="O37" s="16"/>
      <c r="P37" s="17">
        <f t="shared" si="2"/>
        <v>0</v>
      </c>
      <c r="Q37" s="16"/>
      <c r="R37" s="18">
        <f t="shared" si="21"/>
        <v>0</v>
      </c>
      <c r="S37" s="16"/>
      <c r="T37" s="18">
        <f t="shared" si="3"/>
        <v>0</v>
      </c>
      <c r="U37" s="16"/>
      <c r="V37" s="18">
        <f t="shared" si="19"/>
        <v>0</v>
      </c>
      <c r="W37" s="16"/>
      <c r="X37" s="18">
        <f t="shared" si="4"/>
        <v>0</v>
      </c>
      <c r="Y37" s="16"/>
      <c r="Z37" s="18">
        <f t="shared" si="5"/>
        <v>0</v>
      </c>
      <c r="AA37" s="16">
        <v>20</v>
      </c>
      <c r="AB37" s="18">
        <f t="shared" si="6"/>
        <v>46069.500760267896</v>
      </c>
      <c r="AC37" s="16"/>
      <c r="AD37" s="18">
        <f t="shared" si="7"/>
        <v>0</v>
      </c>
      <c r="AE37" s="16"/>
      <c r="AF37" s="18">
        <f t="shared" si="8"/>
        <v>0</v>
      </c>
      <c r="AG37" s="16"/>
      <c r="AH37" s="18">
        <f t="shared" si="9"/>
        <v>0</v>
      </c>
      <c r="AI37" s="16"/>
      <c r="AJ37" s="18">
        <f t="shared" si="10"/>
        <v>0</v>
      </c>
      <c r="AK37" s="16"/>
      <c r="AL37" s="18">
        <f t="shared" si="11"/>
        <v>0</v>
      </c>
      <c r="AM37" s="16"/>
      <c r="AN37" s="18">
        <f t="shared" si="12"/>
        <v>0</v>
      </c>
      <c r="AO37" s="16"/>
      <c r="AP37" s="18">
        <f t="shared" si="13"/>
        <v>0</v>
      </c>
      <c r="AQ37" s="16"/>
      <c r="AR37" s="18">
        <f t="shared" si="14"/>
        <v>0</v>
      </c>
      <c r="AS37" s="16"/>
      <c r="AT37" s="18">
        <f t="shared" si="15"/>
        <v>0</v>
      </c>
      <c r="AU37" s="16">
        <v>20</v>
      </c>
      <c r="AV37" s="18">
        <f t="shared" si="16"/>
        <v>61913.556659930517</v>
      </c>
      <c r="AW37" s="16"/>
      <c r="AX37" s="18">
        <f t="shared" si="17"/>
        <v>0</v>
      </c>
      <c r="AY37" s="54">
        <f t="shared" si="20"/>
        <v>107983.05742019841</v>
      </c>
    </row>
    <row r="38" spans="1:51">
      <c r="A38" s="55" t="s">
        <v>142</v>
      </c>
      <c r="B38" s="55" t="s">
        <v>209</v>
      </c>
      <c r="C38" s="15"/>
      <c r="D38" s="55" t="s">
        <v>180</v>
      </c>
      <c r="E38" s="55"/>
      <c r="F38" s="15">
        <f>'[2]F&amp;B Equipment'!CT38</f>
        <v>4</v>
      </c>
      <c r="G38" s="15">
        <v>10</v>
      </c>
      <c r="H38" s="15" t="s">
        <v>845</v>
      </c>
      <c r="I38" s="67">
        <v>2010</v>
      </c>
      <c r="J38" s="407">
        <f t="shared" si="18"/>
        <v>8040</v>
      </c>
      <c r="K38" s="16"/>
      <c r="L38" s="17">
        <f t="shared" si="0"/>
        <v>0</v>
      </c>
      <c r="M38" s="16"/>
      <c r="N38" s="17">
        <f t="shared" si="1"/>
        <v>0</v>
      </c>
      <c r="O38" s="16">
        <v>4</v>
      </c>
      <c r="P38" s="17">
        <f t="shared" si="2"/>
        <v>8913.8836800000008</v>
      </c>
      <c r="Q38" s="16"/>
      <c r="R38" s="18">
        <f t="shared" si="21"/>
        <v>0</v>
      </c>
      <c r="S38" s="16"/>
      <c r="T38" s="18">
        <f t="shared" si="3"/>
        <v>0</v>
      </c>
      <c r="U38" s="16"/>
      <c r="V38" s="18">
        <f t="shared" si="19"/>
        <v>0</v>
      </c>
      <c r="W38" s="16"/>
      <c r="X38" s="18">
        <f t="shared" si="4"/>
        <v>0</v>
      </c>
      <c r="Y38" s="16"/>
      <c r="Z38" s="18">
        <f t="shared" si="5"/>
        <v>0</v>
      </c>
      <c r="AA38" s="16"/>
      <c r="AB38" s="18">
        <f t="shared" si="6"/>
        <v>0</v>
      </c>
      <c r="AC38" s="16"/>
      <c r="AD38" s="18">
        <f t="shared" si="7"/>
        <v>0</v>
      </c>
      <c r="AE38" s="16"/>
      <c r="AF38" s="18">
        <f t="shared" si="8"/>
        <v>0</v>
      </c>
      <c r="AG38" s="16"/>
      <c r="AH38" s="18">
        <f t="shared" si="9"/>
        <v>0</v>
      </c>
      <c r="AI38" s="16">
        <v>4</v>
      </c>
      <c r="AJ38" s="18">
        <f t="shared" si="10"/>
        <v>11979.51428112026</v>
      </c>
      <c r="AK38" s="16"/>
      <c r="AL38" s="18">
        <f t="shared" si="11"/>
        <v>0</v>
      </c>
      <c r="AM38" s="16"/>
      <c r="AN38" s="18">
        <f t="shared" si="12"/>
        <v>0</v>
      </c>
      <c r="AO38" s="16"/>
      <c r="AP38" s="18">
        <f t="shared" si="13"/>
        <v>0</v>
      </c>
      <c r="AQ38" s="16"/>
      <c r="AR38" s="18">
        <f t="shared" si="14"/>
        <v>0</v>
      </c>
      <c r="AS38" s="16"/>
      <c r="AT38" s="18">
        <f t="shared" si="15"/>
        <v>0</v>
      </c>
      <c r="AU38" s="16"/>
      <c r="AV38" s="18">
        <f t="shared" si="16"/>
        <v>0</v>
      </c>
      <c r="AW38" s="16"/>
      <c r="AX38" s="18">
        <f t="shared" si="17"/>
        <v>0</v>
      </c>
      <c r="AY38" s="54">
        <f t="shared" si="20"/>
        <v>20893.397961120259</v>
      </c>
    </row>
    <row r="39" spans="1:51">
      <c r="A39" s="55" t="s">
        <v>142</v>
      </c>
      <c r="B39" s="55" t="s">
        <v>207</v>
      </c>
      <c r="C39" s="15" t="s">
        <v>894</v>
      </c>
      <c r="D39" s="55" t="s">
        <v>180</v>
      </c>
      <c r="E39" s="55"/>
      <c r="F39" s="15">
        <f>'[2]F&amp;B Equipment'!CT39</f>
        <v>275</v>
      </c>
      <c r="G39" s="15">
        <v>10</v>
      </c>
      <c r="H39" s="15" t="s">
        <v>845</v>
      </c>
      <c r="I39" s="67">
        <v>2500</v>
      </c>
      <c r="J39" s="407">
        <f t="shared" si="18"/>
        <v>687500</v>
      </c>
      <c r="K39" s="16"/>
      <c r="L39" s="17">
        <f t="shared" si="0"/>
        <v>0</v>
      </c>
      <c r="M39" s="16">
        <v>50</v>
      </c>
      <c r="N39" s="17">
        <f t="shared" si="1"/>
        <v>134550</v>
      </c>
      <c r="O39" s="16"/>
      <c r="P39" s="17">
        <f t="shared" si="2"/>
        <v>0</v>
      </c>
      <c r="Q39" s="16"/>
      <c r="R39" s="18">
        <f t="shared" si="21"/>
        <v>0</v>
      </c>
      <c r="S39" s="16"/>
      <c r="T39" s="18">
        <f t="shared" si="3"/>
        <v>0</v>
      </c>
      <c r="U39" s="16"/>
      <c r="V39" s="18">
        <f t="shared" si="19"/>
        <v>0</v>
      </c>
      <c r="W39" s="16">
        <v>50</v>
      </c>
      <c r="X39" s="18">
        <f t="shared" si="4"/>
        <v>155980.32669706503</v>
      </c>
      <c r="Y39" s="16"/>
      <c r="Z39" s="18">
        <f t="shared" si="5"/>
        <v>0</v>
      </c>
      <c r="AA39" s="16"/>
      <c r="AB39" s="18">
        <f t="shared" si="6"/>
        <v>0</v>
      </c>
      <c r="AC39" s="16"/>
      <c r="AD39" s="18">
        <f t="shared" si="7"/>
        <v>0</v>
      </c>
      <c r="AE39" s="16"/>
      <c r="AF39" s="18">
        <f t="shared" si="8"/>
        <v>0</v>
      </c>
      <c r="AG39" s="16">
        <v>50</v>
      </c>
      <c r="AH39" s="18">
        <f t="shared" si="9"/>
        <v>180823.94884075166</v>
      </c>
      <c r="AI39" s="16"/>
      <c r="AJ39" s="18">
        <f t="shared" si="10"/>
        <v>0</v>
      </c>
      <c r="AK39" s="16"/>
      <c r="AL39" s="18">
        <f t="shared" si="11"/>
        <v>0</v>
      </c>
      <c r="AM39" s="16"/>
      <c r="AN39" s="18">
        <f t="shared" si="12"/>
        <v>0</v>
      </c>
      <c r="AO39" s="16"/>
      <c r="AP39" s="18">
        <f t="shared" si="13"/>
        <v>0</v>
      </c>
      <c r="AQ39" s="16">
        <v>50</v>
      </c>
      <c r="AR39" s="18">
        <f t="shared" si="14"/>
        <v>209624.51590363294</v>
      </c>
      <c r="AS39" s="16"/>
      <c r="AT39" s="18">
        <f t="shared" si="15"/>
        <v>0</v>
      </c>
      <c r="AU39" s="16"/>
      <c r="AV39" s="18">
        <f t="shared" si="16"/>
        <v>0</v>
      </c>
      <c r="AW39" s="16"/>
      <c r="AX39" s="18">
        <f t="shared" si="17"/>
        <v>0</v>
      </c>
      <c r="AY39" s="54">
        <f t="shared" si="20"/>
        <v>680978.79144144966</v>
      </c>
    </row>
    <row r="40" spans="1:51">
      <c r="A40" s="55" t="s">
        <v>142</v>
      </c>
      <c r="B40" s="55" t="s">
        <v>210</v>
      </c>
      <c r="C40" s="15" t="s">
        <v>211</v>
      </c>
      <c r="D40" s="55" t="s">
        <v>180</v>
      </c>
      <c r="E40" s="55"/>
      <c r="F40" s="15">
        <f>'[2]F&amp;B Equipment'!CT40</f>
        <v>8</v>
      </c>
      <c r="G40" s="15">
        <v>7</v>
      </c>
      <c r="H40" s="15" t="s">
        <v>845</v>
      </c>
      <c r="I40" s="67">
        <v>4338</v>
      </c>
      <c r="J40" s="407">
        <f t="shared" si="18"/>
        <v>34704</v>
      </c>
      <c r="K40" s="16"/>
      <c r="L40" s="17">
        <f t="shared" si="0"/>
        <v>0</v>
      </c>
      <c r="M40" s="16"/>
      <c r="N40" s="17">
        <f t="shared" si="1"/>
        <v>0</v>
      </c>
      <c r="O40" s="16"/>
      <c r="P40" s="17">
        <f t="shared" si="2"/>
        <v>0</v>
      </c>
      <c r="Q40" s="16"/>
      <c r="R40" s="18">
        <f t="shared" si="21"/>
        <v>0</v>
      </c>
      <c r="S40" s="16"/>
      <c r="T40" s="18">
        <f t="shared" si="3"/>
        <v>0</v>
      </c>
      <c r="U40" s="16">
        <v>8</v>
      </c>
      <c r="V40" s="18">
        <f t="shared" si="19"/>
        <v>42043.815593747138</v>
      </c>
      <c r="W40" s="16"/>
      <c r="X40" s="18">
        <f t="shared" si="4"/>
        <v>0</v>
      </c>
      <c r="Y40" s="16"/>
      <c r="Z40" s="18">
        <f t="shared" si="5"/>
        <v>0</v>
      </c>
      <c r="AA40" s="16"/>
      <c r="AB40" s="18">
        <f t="shared" si="6"/>
        <v>0</v>
      </c>
      <c r="AC40" s="16"/>
      <c r="AD40" s="18">
        <f t="shared" si="7"/>
        <v>0</v>
      </c>
      <c r="AE40" s="16"/>
      <c r="AF40" s="18">
        <f t="shared" si="8"/>
        <v>0</v>
      </c>
      <c r="AG40" s="16"/>
      <c r="AH40" s="18">
        <f t="shared" si="9"/>
        <v>0</v>
      </c>
      <c r="AI40" s="16"/>
      <c r="AJ40" s="18">
        <f t="shared" si="10"/>
        <v>0</v>
      </c>
      <c r="AK40" s="16"/>
      <c r="AL40" s="18">
        <f t="shared" si="11"/>
        <v>0</v>
      </c>
      <c r="AM40" s="16"/>
      <c r="AN40" s="18">
        <f t="shared" si="12"/>
        <v>0</v>
      </c>
      <c r="AO40" s="16">
        <v>8</v>
      </c>
      <c r="AP40" s="18">
        <f t="shared" si="13"/>
        <v>56503.3724265606</v>
      </c>
      <c r="AQ40" s="16"/>
      <c r="AR40" s="18">
        <f t="shared" si="14"/>
        <v>0</v>
      </c>
      <c r="AS40" s="16"/>
      <c r="AT40" s="18">
        <f t="shared" si="15"/>
        <v>0</v>
      </c>
      <c r="AU40" s="16"/>
      <c r="AV40" s="18">
        <f t="shared" si="16"/>
        <v>0</v>
      </c>
      <c r="AW40" s="16"/>
      <c r="AX40" s="18">
        <f t="shared" si="17"/>
        <v>0</v>
      </c>
      <c r="AY40" s="54">
        <f t="shared" si="20"/>
        <v>98547.188020307745</v>
      </c>
    </row>
    <row r="41" spans="1:51" ht="30" customHeight="1">
      <c r="A41" s="55" t="s">
        <v>142</v>
      </c>
      <c r="B41" s="55" t="s">
        <v>201</v>
      </c>
      <c r="C41" s="19" t="s">
        <v>202</v>
      </c>
      <c r="D41" s="55" t="s">
        <v>203</v>
      </c>
      <c r="E41" s="55" t="s">
        <v>204</v>
      </c>
      <c r="F41" s="15">
        <f>'[2]F&amp;B Equipment'!CT41</f>
        <v>27</v>
      </c>
      <c r="G41" s="15">
        <v>7</v>
      </c>
      <c r="H41" s="15" t="s">
        <v>845</v>
      </c>
      <c r="I41" s="67">
        <v>6679</v>
      </c>
      <c r="J41" s="407">
        <f t="shared" si="18"/>
        <v>180333</v>
      </c>
      <c r="K41" s="16"/>
      <c r="L41" s="17">
        <f t="shared" si="0"/>
        <v>0</v>
      </c>
      <c r="M41" s="16"/>
      <c r="N41" s="17">
        <f t="shared" si="1"/>
        <v>0</v>
      </c>
      <c r="O41" s="16">
        <v>5</v>
      </c>
      <c r="P41" s="17">
        <f t="shared" si="2"/>
        <v>37024.769339999999</v>
      </c>
      <c r="Q41" s="16"/>
      <c r="R41" s="18">
        <f t="shared" si="21"/>
        <v>0</v>
      </c>
      <c r="S41" s="16"/>
      <c r="T41" s="18">
        <f t="shared" si="3"/>
        <v>0</v>
      </c>
      <c r="U41" s="16"/>
      <c r="V41" s="18">
        <f t="shared" si="19"/>
        <v>0</v>
      </c>
      <c r="W41" s="16"/>
      <c r="X41" s="18">
        <f t="shared" si="4"/>
        <v>0</v>
      </c>
      <c r="Y41" s="16">
        <v>5</v>
      </c>
      <c r="Z41" s="18">
        <f t="shared" si="5"/>
        <v>42921.855202799525</v>
      </c>
      <c r="AA41" s="16"/>
      <c r="AB41" s="18">
        <f t="shared" si="6"/>
        <v>0</v>
      </c>
      <c r="AC41" s="16"/>
      <c r="AD41" s="18">
        <f t="shared" si="7"/>
        <v>0</v>
      </c>
      <c r="AE41" s="16"/>
      <c r="AF41" s="18">
        <f t="shared" si="8"/>
        <v>0</v>
      </c>
      <c r="AG41" s="16"/>
      <c r="AH41" s="18">
        <f t="shared" si="9"/>
        <v>0</v>
      </c>
      <c r="AI41" s="16">
        <v>5</v>
      </c>
      <c r="AJ41" s="18">
        <f t="shared" si="10"/>
        <v>49758.193957464064</v>
      </c>
      <c r="AK41" s="16"/>
      <c r="AL41" s="18">
        <f t="shared" si="11"/>
        <v>0</v>
      </c>
      <c r="AM41" s="16"/>
      <c r="AN41" s="18">
        <f t="shared" si="12"/>
        <v>0</v>
      </c>
      <c r="AO41" s="16"/>
      <c r="AP41" s="18">
        <f t="shared" si="13"/>
        <v>0</v>
      </c>
      <c r="AQ41" s="16"/>
      <c r="AR41" s="18">
        <f t="shared" si="14"/>
        <v>0</v>
      </c>
      <c r="AS41" s="16">
        <v>5</v>
      </c>
      <c r="AT41" s="18">
        <f t="shared" si="15"/>
        <v>57683.384238879014</v>
      </c>
      <c r="AU41" s="16"/>
      <c r="AV41" s="18">
        <f t="shared" si="16"/>
        <v>0</v>
      </c>
      <c r="AW41" s="16"/>
      <c r="AX41" s="18">
        <f t="shared" si="17"/>
        <v>0</v>
      </c>
      <c r="AY41" s="54">
        <f t="shared" si="20"/>
        <v>187388.20273914261</v>
      </c>
    </row>
    <row r="42" spans="1:51">
      <c r="A42" s="55" t="s">
        <v>142</v>
      </c>
      <c r="B42" s="55" t="s">
        <v>719</v>
      </c>
      <c r="C42" s="15" t="s">
        <v>608</v>
      </c>
      <c r="D42" s="55" t="s">
        <v>180</v>
      </c>
      <c r="E42" s="55"/>
      <c r="F42" s="15">
        <f>'[2]F&amp;B Equipment'!CT42</f>
        <v>2</v>
      </c>
      <c r="G42" s="15">
        <v>7</v>
      </c>
      <c r="H42" s="15" t="s">
        <v>845</v>
      </c>
      <c r="I42" s="67">
        <v>7446</v>
      </c>
      <c r="J42" s="407">
        <f t="shared" si="18"/>
        <v>14892</v>
      </c>
      <c r="K42" s="24"/>
      <c r="L42" s="17">
        <f t="shared" si="0"/>
        <v>0</v>
      </c>
      <c r="M42" s="16"/>
      <c r="N42" s="17">
        <f t="shared" si="1"/>
        <v>0</v>
      </c>
      <c r="O42" s="16"/>
      <c r="P42" s="17">
        <f t="shared" si="2"/>
        <v>0</v>
      </c>
      <c r="Q42" s="16"/>
      <c r="R42" s="18">
        <f>Q42*(I42*R$8)</f>
        <v>0</v>
      </c>
      <c r="S42" s="16"/>
      <c r="T42" s="18">
        <f t="shared" si="3"/>
        <v>0</v>
      </c>
      <c r="U42" s="16">
        <v>2</v>
      </c>
      <c r="V42" s="18">
        <f t="shared" si="19"/>
        <v>18041.623496486929</v>
      </c>
      <c r="W42" s="16"/>
      <c r="X42" s="18">
        <f t="shared" si="4"/>
        <v>0</v>
      </c>
      <c r="Y42" s="16"/>
      <c r="Z42" s="18">
        <f t="shared" si="5"/>
        <v>0</v>
      </c>
      <c r="AA42" s="16"/>
      <c r="AB42" s="18">
        <f t="shared" si="6"/>
        <v>0</v>
      </c>
      <c r="AC42" s="16"/>
      <c r="AD42" s="18">
        <f t="shared" si="7"/>
        <v>0</v>
      </c>
      <c r="AE42" s="16"/>
      <c r="AF42" s="18">
        <f t="shared" si="8"/>
        <v>0</v>
      </c>
      <c r="AG42" s="16"/>
      <c r="AH42" s="18">
        <f t="shared" si="9"/>
        <v>0</v>
      </c>
      <c r="AI42" s="16">
        <v>2</v>
      </c>
      <c r="AJ42" s="18">
        <f t="shared" si="10"/>
        <v>22188.921228164541</v>
      </c>
      <c r="AK42" s="16"/>
      <c r="AL42" s="18">
        <f t="shared" si="11"/>
        <v>0</v>
      </c>
      <c r="AM42" s="16"/>
      <c r="AN42" s="18">
        <f t="shared" si="12"/>
        <v>0</v>
      </c>
      <c r="AO42" s="16"/>
      <c r="AP42" s="18">
        <f t="shared" si="13"/>
        <v>0</v>
      </c>
      <c r="AQ42" s="16"/>
      <c r="AR42" s="18">
        <f t="shared" si="14"/>
        <v>0</v>
      </c>
      <c r="AS42" s="16"/>
      <c r="AT42" s="18">
        <f t="shared" si="15"/>
        <v>0</v>
      </c>
      <c r="AU42" s="16"/>
      <c r="AV42" s="18">
        <f t="shared" si="16"/>
        <v>0</v>
      </c>
      <c r="AW42" s="16">
        <v>2</v>
      </c>
      <c r="AX42" s="18">
        <f t="shared" si="17"/>
        <v>27289.574320490683</v>
      </c>
      <c r="AY42" s="54">
        <f t="shared" si="20"/>
        <v>67520.119045142143</v>
      </c>
    </row>
    <row r="43" spans="1:51">
      <c r="A43" s="55" t="s">
        <v>215</v>
      </c>
      <c r="B43" s="55" t="s">
        <v>953</v>
      </c>
      <c r="C43" s="15" t="s">
        <v>720</v>
      </c>
      <c r="D43" s="55" t="s">
        <v>240</v>
      </c>
      <c r="E43" s="55"/>
      <c r="F43" s="15">
        <f>'[2]F&amp;B Equipment'!CT43</f>
        <v>13</v>
      </c>
      <c r="G43" s="15">
        <v>10</v>
      </c>
      <c r="H43" s="15" t="s">
        <v>845</v>
      </c>
      <c r="I43" s="67">
        <v>2240</v>
      </c>
      <c r="J43" s="407">
        <f t="shared" si="18"/>
        <v>29120</v>
      </c>
      <c r="K43" s="16"/>
      <c r="L43" s="17">
        <f t="shared" si="0"/>
        <v>0</v>
      </c>
      <c r="M43" s="16"/>
      <c r="N43" s="17">
        <f t="shared" si="1"/>
        <v>0</v>
      </c>
      <c r="O43" s="16"/>
      <c r="P43" s="17">
        <f t="shared" si="2"/>
        <v>0</v>
      </c>
      <c r="Q43" s="16"/>
      <c r="R43" s="18">
        <f t="shared" si="21"/>
        <v>0</v>
      </c>
      <c r="S43" s="16"/>
      <c r="T43" s="18">
        <f t="shared" si="3"/>
        <v>0</v>
      </c>
      <c r="U43" s="16"/>
      <c r="V43" s="18">
        <f t="shared" si="19"/>
        <v>0</v>
      </c>
      <c r="W43" s="16"/>
      <c r="X43" s="18">
        <f t="shared" si="4"/>
        <v>0</v>
      </c>
      <c r="Y43" s="16">
        <v>13</v>
      </c>
      <c r="Z43" s="18">
        <f t="shared" si="5"/>
        <v>37427.292214568712</v>
      </c>
      <c r="AA43" s="16"/>
      <c r="AB43" s="18">
        <f t="shared" si="6"/>
        <v>0</v>
      </c>
      <c r="AC43" s="16"/>
      <c r="AD43" s="18">
        <f t="shared" si="7"/>
        <v>0</v>
      </c>
      <c r="AE43" s="16"/>
      <c r="AF43" s="18">
        <f t="shared" si="8"/>
        <v>0</v>
      </c>
      <c r="AG43" s="16"/>
      <c r="AH43" s="18">
        <f t="shared" si="9"/>
        <v>0</v>
      </c>
      <c r="AI43" s="16"/>
      <c r="AJ43" s="18">
        <f t="shared" si="10"/>
        <v>0</v>
      </c>
      <c r="AK43" s="16"/>
      <c r="AL43" s="18">
        <f t="shared" si="11"/>
        <v>0</v>
      </c>
      <c r="AM43" s="16"/>
      <c r="AN43" s="18">
        <f t="shared" si="12"/>
        <v>0</v>
      </c>
      <c r="AO43" s="16"/>
      <c r="AP43" s="18">
        <f t="shared" si="13"/>
        <v>0</v>
      </c>
      <c r="AQ43" s="16"/>
      <c r="AR43" s="18">
        <f t="shared" si="14"/>
        <v>0</v>
      </c>
      <c r="AS43" s="16">
        <v>13</v>
      </c>
      <c r="AT43" s="18">
        <f t="shared" si="15"/>
        <v>50299.151041657642</v>
      </c>
      <c r="AU43" s="16"/>
      <c r="AV43" s="18">
        <f t="shared" si="16"/>
        <v>0</v>
      </c>
      <c r="AW43" s="16"/>
      <c r="AX43" s="18">
        <f t="shared" si="17"/>
        <v>0</v>
      </c>
      <c r="AY43" s="54">
        <f t="shared" si="20"/>
        <v>87726.443256226354</v>
      </c>
    </row>
    <row r="44" spans="1:51">
      <c r="A44" s="55" t="s">
        <v>215</v>
      </c>
      <c r="B44" s="55" t="s">
        <v>225</v>
      </c>
      <c r="C44" s="15" t="s">
        <v>226</v>
      </c>
      <c r="D44" s="56" t="s">
        <v>822</v>
      </c>
      <c r="E44" s="55"/>
      <c r="F44" s="15">
        <f>'[2]F&amp;B Equipment'!CT44</f>
        <v>6</v>
      </c>
      <c r="G44" s="15">
        <v>7</v>
      </c>
      <c r="H44" s="15" t="s">
        <v>845</v>
      </c>
      <c r="I44" s="67">
        <v>6720</v>
      </c>
      <c r="J44" s="407">
        <f t="shared" si="18"/>
        <v>40320</v>
      </c>
      <c r="K44" s="16"/>
      <c r="L44" s="17">
        <f t="shared" si="0"/>
        <v>0</v>
      </c>
      <c r="M44" s="16">
        <v>3</v>
      </c>
      <c r="N44" s="17">
        <f t="shared" si="1"/>
        <v>21700.224000000002</v>
      </c>
      <c r="O44" s="16"/>
      <c r="P44" s="17">
        <f t="shared" si="2"/>
        <v>0</v>
      </c>
      <c r="Q44" s="16"/>
      <c r="R44" s="18">
        <f>Q44*(I44*R$8)</f>
        <v>0</v>
      </c>
      <c r="S44" s="16"/>
      <c r="T44" s="18">
        <f t="shared" si="3"/>
        <v>0</v>
      </c>
      <c r="U44" s="16">
        <v>3</v>
      </c>
      <c r="V44" s="18">
        <f t="shared" si="19"/>
        <v>24423.793290973441</v>
      </c>
      <c r="W44" s="16"/>
      <c r="X44" s="18">
        <f t="shared" si="4"/>
        <v>0</v>
      </c>
      <c r="Y44" s="16"/>
      <c r="Z44" s="18">
        <f t="shared" si="5"/>
        <v>0</v>
      </c>
      <c r="AA44" s="16">
        <v>3</v>
      </c>
      <c r="AB44" s="18">
        <f t="shared" si="6"/>
        <v>26688.53837146554</v>
      </c>
      <c r="AC44" s="16"/>
      <c r="AD44" s="18">
        <f t="shared" si="7"/>
        <v>0</v>
      </c>
      <c r="AE44" s="16"/>
      <c r="AF44" s="18">
        <f t="shared" si="8"/>
        <v>0</v>
      </c>
      <c r="AG44" s="16"/>
      <c r="AH44" s="18">
        <f t="shared" si="9"/>
        <v>0</v>
      </c>
      <c r="AI44" s="16">
        <v>3</v>
      </c>
      <c r="AJ44" s="18">
        <f t="shared" si="10"/>
        <v>30038.185063107514</v>
      </c>
      <c r="AK44" s="16"/>
      <c r="AL44" s="18">
        <f t="shared" si="11"/>
        <v>0</v>
      </c>
      <c r="AM44" s="16"/>
      <c r="AN44" s="18">
        <f t="shared" si="12"/>
        <v>0</v>
      </c>
      <c r="AO44" s="16"/>
      <c r="AP44" s="18">
        <f t="shared" si="13"/>
        <v>0</v>
      </c>
      <c r="AQ44" s="16">
        <v>3</v>
      </c>
      <c r="AR44" s="18">
        <f t="shared" si="14"/>
        <v>33808.241924937924</v>
      </c>
      <c r="AS44" s="16"/>
      <c r="AT44" s="18">
        <f t="shared" si="15"/>
        <v>0</v>
      </c>
      <c r="AU44" s="16"/>
      <c r="AV44" s="18">
        <f t="shared" si="16"/>
        <v>0</v>
      </c>
      <c r="AW44" s="16"/>
      <c r="AX44" s="18">
        <f t="shared" si="17"/>
        <v>0</v>
      </c>
      <c r="AY44" s="54">
        <f t="shared" si="20"/>
        <v>136658.98265048442</v>
      </c>
    </row>
    <row r="45" spans="1:51">
      <c r="A45" s="55" t="s">
        <v>215</v>
      </c>
      <c r="B45" s="55" t="s">
        <v>223</v>
      </c>
      <c r="C45" s="15" t="s">
        <v>179</v>
      </c>
      <c r="D45" s="55" t="s">
        <v>224</v>
      </c>
      <c r="E45" s="55"/>
      <c r="F45" s="15">
        <f>'[2]F&amp;B Equipment'!CT45</f>
        <v>10</v>
      </c>
      <c r="G45" s="15">
        <v>7</v>
      </c>
      <c r="H45" s="15" t="s">
        <v>845</v>
      </c>
      <c r="I45" s="67">
        <v>6720</v>
      </c>
      <c r="J45" s="407">
        <f t="shared" si="18"/>
        <v>67200</v>
      </c>
      <c r="K45" s="16"/>
      <c r="L45" s="17">
        <f t="shared" si="0"/>
        <v>0</v>
      </c>
      <c r="M45" s="16"/>
      <c r="N45" s="17">
        <f t="shared" si="1"/>
        <v>0</v>
      </c>
      <c r="O45" s="16">
        <v>10</v>
      </c>
      <c r="P45" s="17">
        <f t="shared" si="2"/>
        <v>74504.102400000003</v>
      </c>
      <c r="Q45" s="16"/>
      <c r="R45" s="18">
        <f>Q45*(I45*R$8)</f>
        <v>0</v>
      </c>
      <c r="S45" s="16"/>
      <c r="T45" s="18">
        <f t="shared" si="3"/>
        <v>0</v>
      </c>
      <c r="U45" s="16"/>
      <c r="V45" s="18">
        <f t="shared" si="19"/>
        <v>0</v>
      </c>
      <c r="W45" s="16"/>
      <c r="X45" s="18">
        <f t="shared" si="4"/>
        <v>0</v>
      </c>
      <c r="Y45" s="16"/>
      <c r="Z45" s="18">
        <f t="shared" si="5"/>
        <v>0</v>
      </c>
      <c r="AA45" s="16"/>
      <c r="AB45" s="18">
        <f t="shared" si="6"/>
        <v>0</v>
      </c>
      <c r="AC45" s="16"/>
      <c r="AD45" s="18">
        <f t="shared" si="7"/>
        <v>0</v>
      </c>
      <c r="AE45" s="16"/>
      <c r="AF45" s="18">
        <f t="shared" si="8"/>
        <v>0</v>
      </c>
      <c r="AG45" s="16"/>
      <c r="AH45" s="18">
        <f t="shared" si="9"/>
        <v>0</v>
      </c>
      <c r="AI45" s="16">
        <v>10</v>
      </c>
      <c r="AJ45" s="18">
        <f t="shared" si="10"/>
        <v>100127.28354369172</v>
      </c>
      <c r="AK45" s="16"/>
      <c r="AL45" s="18">
        <f t="shared" si="11"/>
        <v>0</v>
      </c>
      <c r="AM45" s="16"/>
      <c r="AN45" s="18">
        <f t="shared" si="12"/>
        <v>0</v>
      </c>
      <c r="AO45" s="16"/>
      <c r="AP45" s="18">
        <f t="shared" si="13"/>
        <v>0</v>
      </c>
      <c r="AQ45" s="16"/>
      <c r="AR45" s="18">
        <f t="shared" si="14"/>
        <v>0</v>
      </c>
      <c r="AS45" s="16"/>
      <c r="AT45" s="18">
        <f t="shared" si="15"/>
        <v>0</v>
      </c>
      <c r="AU45" s="16"/>
      <c r="AV45" s="18">
        <f t="shared" si="16"/>
        <v>0</v>
      </c>
      <c r="AW45" s="16"/>
      <c r="AX45" s="18">
        <f t="shared" si="17"/>
        <v>0</v>
      </c>
      <c r="AY45" s="54">
        <f t="shared" si="20"/>
        <v>174631.38594369171</v>
      </c>
    </row>
    <row r="46" spans="1:51">
      <c r="A46" s="55" t="s">
        <v>215</v>
      </c>
      <c r="B46" s="55" t="s">
        <v>228</v>
      </c>
      <c r="C46" s="15" t="s">
        <v>229</v>
      </c>
      <c r="D46" s="55" t="s">
        <v>230</v>
      </c>
      <c r="E46" s="55"/>
      <c r="F46" s="15">
        <f>'[2]F&amp;B Equipment'!CT46</f>
        <v>6</v>
      </c>
      <c r="G46" s="15">
        <v>7</v>
      </c>
      <c r="H46" s="15" t="s">
        <v>845</v>
      </c>
      <c r="I46" s="67">
        <v>13440</v>
      </c>
      <c r="J46" s="407">
        <f t="shared" si="18"/>
        <v>80640</v>
      </c>
      <c r="K46" s="16"/>
      <c r="L46" s="17">
        <f t="shared" si="0"/>
        <v>0</v>
      </c>
      <c r="M46" s="16"/>
      <c r="N46" s="17">
        <f t="shared" si="1"/>
        <v>0</v>
      </c>
      <c r="O46" s="16"/>
      <c r="P46" s="17">
        <f t="shared" si="2"/>
        <v>0</v>
      </c>
      <c r="Q46" s="16">
        <v>6</v>
      </c>
      <c r="R46" s="18">
        <f>Q46*(I46*R$8)</f>
        <v>92087.070566400012</v>
      </c>
      <c r="S46" s="16"/>
      <c r="T46" s="18">
        <f t="shared" si="3"/>
        <v>0</v>
      </c>
      <c r="U46" s="16"/>
      <c r="V46" s="18">
        <f t="shared" si="19"/>
        <v>0</v>
      </c>
      <c r="W46" s="16"/>
      <c r="X46" s="18">
        <f t="shared" si="4"/>
        <v>0</v>
      </c>
      <c r="Y46" s="16"/>
      <c r="Z46" s="18">
        <f t="shared" si="5"/>
        <v>0</v>
      </c>
      <c r="AA46" s="16"/>
      <c r="AB46" s="18">
        <f t="shared" si="6"/>
        <v>0</v>
      </c>
      <c r="AC46" s="16">
        <v>6</v>
      </c>
      <c r="AD46" s="18">
        <f t="shared" si="7"/>
        <v>109956.77809043803</v>
      </c>
      <c r="AE46" s="16"/>
      <c r="AF46" s="18">
        <f t="shared" si="8"/>
        <v>0</v>
      </c>
      <c r="AG46" s="16"/>
      <c r="AH46" s="18">
        <f t="shared" si="9"/>
        <v>0</v>
      </c>
      <c r="AI46" s="16"/>
      <c r="AJ46" s="18">
        <f t="shared" si="10"/>
        <v>0</v>
      </c>
      <c r="AK46" s="16"/>
      <c r="AL46" s="18">
        <f t="shared" si="11"/>
        <v>0</v>
      </c>
      <c r="AM46" s="16"/>
      <c r="AN46" s="18">
        <f t="shared" si="12"/>
        <v>0</v>
      </c>
      <c r="AO46" s="16">
        <v>6</v>
      </c>
      <c r="AP46" s="18">
        <f t="shared" si="13"/>
        <v>131294.14339781716</v>
      </c>
      <c r="AQ46" s="16"/>
      <c r="AR46" s="18">
        <f t="shared" si="14"/>
        <v>0</v>
      </c>
      <c r="AS46" s="16"/>
      <c r="AT46" s="18">
        <f t="shared" si="15"/>
        <v>0</v>
      </c>
      <c r="AU46" s="16"/>
      <c r="AV46" s="18">
        <f t="shared" si="16"/>
        <v>0</v>
      </c>
      <c r="AW46" s="16"/>
      <c r="AX46" s="18">
        <f t="shared" si="17"/>
        <v>0</v>
      </c>
      <c r="AY46" s="54">
        <f t="shared" si="20"/>
        <v>333337.99205465522</v>
      </c>
    </row>
    <row r="47" spans="1:51">
      <c r="A47" s="55" t="s">
        <v>215</v>
      </c>
      <c r="B47" s="55" t="s">
        <v>216</v>
      </c>
      <c r="C47" s="15" t="s">
        <v>608</v>
      </c>
      <c r="D47" s="55" t="s">
        <v>217</v>
      </c>
      <c r="E47" s="55"/>
      <c r="F47" s="15">
        <f>'[2]F&amp;B Equipment'!CT47</f>
        <v>7</v>
      </c>
      <c r="G47" s="15">
        <v>7</v>
      </c>
      <c r="H47" s="15" t="s">
        <v>845</v>
      </c>
      <c r="I47" s="67">
        <v>17920</v>
      </c>
      <c r="J47" s="407">
        <f t="shared" si="18"/>
        <v>125440</v>
      </c>
      <c r="K47" s="16"/>
      <c r="L47" s="17">
        <f t="shared" si="0"/>
        <v>0</v>
      </c>
      <c r="M47" s="16"/>
      <c r="N47" s="17">
        <f t="shared" si="1"/>
        <v>0</v>
      </c>
      <c r="O47" s="16"/>
      <c r="P47" s="17">
        <f t="shared" si="2"/>
        <v>0</v>
      </c>
      <c r="Q47" s="16">
        <v>7</v>
      </c>
      <c r="R47" s="18">
        <f t="shared" si="21"/>
        <v>143246.55421440001</v>
      </c>
      <c r="S47" s="16"/>
      <c r="T47" s="18">
        <f t="shared" si="3"/>
        <v>0</v>
      </c>
      <c r="U47" s="16"/>
      <c r="V47" s="18">
        <f t="shared" si="19"/>
        <v>0</v>
      </c>
      <c r="W47" s="16"/>
      <c r="X47" s="18">
        <f t="shared" si="4"/>
        <v>0</v>
      </c>
      <c r="Y47" s="16"/>
      <c r="Z47" s="18">
        <f t="shared" si="5"/>
        <v>0</v>
      </c>
      <c r="AA47" s="16"/>
      <c r="AB47" s="18">
        <f t="shared" si="6"/>
        <v>0</v>
      </c>
      <c r="AC47" s="16"/>
      <c r="AD47" s="18">
        <f t="shared" si="7"/>
        <v>0</v>
      </c>
      <c r="AE47" s="16"/>
      <c r="AF47" s="18">
        <f t="shared" si="8"/>
        <v>0</v>
      </c>
      <c r="AG47" s="16">
        <v>7</v>
      </c>
      <c r="AH47" s="18">
        <f t="shared" si="9"/>
        <v>181460.44914067109</v>
      </c>
      <c r="AI47" s="16"/>
      <c r="AJ47" s="18">
        <f t="shared" si="10"/>
        <v>0</v>
      </c>
      <c r="AK47" s="16"/>
      <c r="AL47" s="18">
        <f t="shared" si="11"/>
        <v>0</v>
      </c>
      <c r="AM47" s="16"/>
      <c r="AN47" s="18">
        <f t="shared" si="12"/>
        <v>0</v>
      </c>
      <c r="AO47" s="16"/>
      <c r="AP47" s="18">
        <f t="shared" si="13"/>
        <v>0</v>
      </c>
      <c r="AQ47" s="16"/>
      <c r="AR47" s="18">
        <f t="shared" si="14"/>
        <v>0</v>
      </c>
      <c r="AS47" s="16"/>
      <c r="AT47" s="18">
        <f t="shared" si="15"/>
        <v>0</v>
      </c>
      <c r="AU47" s="16">
        <v>7</v>
      </c>
      <c r="AV47" s="18">
        <f t="shared" si="16"/>
        <v>223173.46400637022</v>
      </c>
      <c r="AW47" s="16"/>
      <c r="AX47" s="18">
        <f t="shared" si="17"/>
        <v>0</v>
      </c>
      <c r="AY47" s="54">
        <f t="shared" si="20"/>
        <v>547880.46736144135</v>
      </c>
    </row>
    <row r="48" spans="1:51">
      <c r="A48" s="55" t="s">
        <v>215</v>
      </c>
      <c r="B48" s="55" t="s">
        <v>722</v>
      </c>
      <c r="C48" s="15" t="s">
        <v>608</v>
      </c>
      <c r="D48" s="55" t="s">
        <v>224</v>
      </c>
      <c r="E48" s="55"/>
      <c r="F48" s="15">
        <f>'[2]F&amp;B Equipment'!CT48</f>
        <v>2</v>
      </c>
      <c r="G48" s="15">
        <v>7</v>
      </c>
      <c r="H48" s="15" t="s">
        <v>845</v>
      </c>
      <c r="I48" s="67">
        <v>22400</v>
      </c>
      <c r="J48" s="407">
        <f t="shared" si="18"/>
        <v>44800</v>
      </c>
      <c r="K48" s="16"/>
      <c r="L48" s="17">
        <f t="shared" si="0"/>
        <v>0</v>
      </c>
      <c r="M48" s="16"/>
      <c r="N48" s="17">
        <f t="shared" si="1"/>
        <v>0</v>
      </c>
      <c r="O48" s="16"/>
      <c r="P48" s="17">
        <f t="shared" si="2"/>
        <v>0</v>
      </c>
      <c r="Q48" s="16"/>
      <c r="R48" s="18">
        <f>Q48*(I48*R$8)</f>
        <v>0</v>
      </c>
      <c r="S48" s="16"/>
      <c r="T48" s="18">
        <f t="shared" si="3"/>
        <v>0</v>
      </c>
      <c r="U48" s="16"/>
      <c r="V48" s="18">
        <f t="shared" si="19"/>
        <v>0</v>
      </c>
      <c r="W48" s="16">
        <v>2</v>
      </c>
      <c r="X48" s="18">
        <f t="shared" si="4"/>
        <v>55903.349088228104</v>
      </c>
      <c r="Y48" s="16"/>
      <c r="Z48" s="18">
        <f t="shared" si="5"/>
        <v>0</v>
      </c>
      <c r="AA48" s="16"/>
      <c r="AB48" s="18">
        <f t="shared" si="6"/>
        <v>0</v>
      </c>
      <c r="AC48" s="16"/>
      <c r="AD48" s="18">
        <f t="shared" si="7"/>
        <v>0</v>
      </c>
      <c r="AE48" s="16"/>
      <c r="AF48" s="18">
        <f t="shared" si="8"/>
        <v>0</v>
      </c>
      <c r="AG48" s="16"/>
      <c r="AH48" s="18">
        <f t="shared" si="9"/>
        <v>0</v>
      </c>
      <c r="AI48" s="16"/>
      <c r="AJ48" s="18">
        <f t="shared" si="10"/>
        <v>0</v>
      </c>
      <c r="AK48" s="16">
        <v>2</v>
      </c>
      <c r="AL48" s="18">
        <f t="shared" si="11"/>
        <v>68754.068033334988</v>
      </c>
      <c r="AM48" s="16"/>
      <c r="AN48" s="18">
        <f t="shared" si="12"/>
        <v>0</v>
      </c>
      <c r="AO48" s="16"/>
      <c r="AP48" s="18">
        <f t="shared" si="13"/>
        <v>0</v>
      </c>
      <c r="AQ48" s="16"/>
      <c r="AR48" s="18">
        <f t="shared" si="14"/>
        <v>0</v>
      </c>
      <c r="AS48" s="16"/>
      <c r="AT48" s="18">
        <f t="shared" si="15"/>
        <v>0</v>
      </c>
      <c r="AU48" s="16"/>
      <c r="AV48" s="18">
        <f t="shared" si="16"/>
        <v>0</v>
      </c>
      <c r="AW48" s="16"/>
      <c r="AX48" s="18">
        <f t="shared" si="17"/>
        <v>0</v>
      </c>
      <c r="AY48" s="54">
        <f t="shared" si="20"/>
        <v>124657.41712156309</v>
      </c>
    </row>
    <row r="49" spans="1:51" ht="30">
      <c r="A49" s="55" t="s">
        <v>215</v>
      </c>
      <c r="B49" s="56" t="s">
        <v>219</v>
      </c>
      <c r="C49" s="15" t="s">
        <v>608</v>
      </c>
      <c r="D49" s="55" t="s">
        <v>224</v>
      </c>
      <c r="E49" s="55"/>
      <c r="F49" s="15">
        <f>'[2]F&amp;B Equipment'!CT49</f>
        <v>1</v>
      </c>
      <c r="G49" s="15">
        <v>7</v>
      </c>
      <c r="H49" s="15" t="s">
        <v>845</v>
      </c>
      <c r="I49" s="67">
        <v>13500</v>
      </c>
      <c r="J49" s="407">
        <f t="shared" si="18"/>
        <v>13500</v>
      </c>
      <c r="K49" s="16"/>
      <c r="L49" s="17">
        <f t="shared" si="0"/>
        <v>0</v>
      </c>
      <c r="M49" s="16"/>
      <c r="N49" s="17">
        <f t="shared" si="1"/>
        <v>0</v>
      </c>
      <c r="O49" s="16"/>
      <c r="P49" s="17">
        <f t="shared" si="2"/>
        <v>0</v>
      </c>
      <c r="Q49" s="16"/>
      <c r="R49" s="18">
        <f>Q49*(I49*R$8)</f>
        <v>0</v>
      </c>
      <c r="S49" s="16"/>
      <c r="T49" s="18">
        <f t="shared" si="3"/>
        <v>0</v>
      </c>
      <c r="U49" s="16"/>
      <c r="V49" s="18">
        <f t="shared" si="19"/>
        <v>0</v>
      </c>
      <c r="W49" s="16"/>
      <c r="X49" s="18">
        <f t="shared" si="4"/>
        <v>0</v>
      </c>
      <c r="Y49" s="16">
        <v>1</v>
      </c>
      <c r="Z49" s="18">
        <f t="shared" si="5"/>
        <v>17351.251541781512</v>
      </c>
      <c r="AA49" s="16"/>
      <c r="AB49" s="18">
        <f t="shared" si="6"/>
        <v>0</v>
      </c>
      <c r="AC49" s="16"/>
      <c r="AD49" s="18">
        <f t="shared" si="7"/>
        <v>0</v>
      </c>
      <c r="AE49" s="16"/>
      <c r="AF49" s="18">
        <f t="shared" si="8"/>
        <v>0</v>
      </c>
      <c r="AG49" s="16"/>
      <c r="AH49" s="18">
        <f t="shared" si="9"/>
        <v>0</v>
      </c>
      <c r="AI49" s="16"/>
      <c r="AJ49" s="18">
        <f t="shared" si="10"/>
        <v>0</v>
      </c>
      <c r="AK49" s="16"/>
      <c r="AL49" s="18">
        <f t="shared" si="11"/>
        <v>0</v>
      </c>
      <c r="AM49" s="16">
        <v>1</v>
      </c>
      <c r="AN49" s="18">
        <f t="shared" si="12"/>
        <v>21339.850803650068</v>
      </c>
      <c r="AO49" s="16"/>
      <c r="AP49" s="18">
        <f t="shared" si="13"/>
        <v>0</v>
      </c>
      <c r="AQ49" s="16"/>
      <c r="AR49" s="18">
        <f t="shared" si="14"/>
        <v>0</v>
      </c>
      <c r="AS49" s="16"/>
      <c r="AT49" s="18">
        <f t="shared" si="15"/>
        <v>0</v>
      </c>
      <c r="AU49" s="16"/>
      <c r="AV49" s="18">
        <f t="shared" si="16"/>
        <v>0</v>
      </c>
      <c r="AW49" s="16"/>
      <c r="AX49" s="18">
        <f t="shared" si="17"/>
        <v>0</v>
      </c>
      <c r="AY49" s="54">
        <f t="shared" si="20"/>
        <v>38691.10234543158</v>
      </c>
    </row>
    <row r="50" spans="1:51">
      <c r="A50" s="55" t="s">
        <v>215</v>
      </c>
      <c r="B50" s="55" t="s">
        <v>218</v>
      </c>
      <c r="C50" s="15" t="s">
        <v>232</v>
      </c>
      <c r="D50" s="55" t="s">
        <v>224</v>
      </c>
      <c r="E50" s="55"/>
      <c r="F50" s="15">
        <f>'[2]F&amp;B Equipment'!CT50</f>
        <v>7</v>
      </c>
      <c r="G50" s="15">
        <v>7</v>
      </c>
      <c r="H50" s="15" t="s">
        <v>845</v>
      </c>
      <c r="I50" s="67">
        <v>12500</v>
      </c>
      <c r="J50" s="407">
        <f t="shared" si="18"/>
        <v>87500</v>
      </c>
      <c r="K50" s="16"/>
      <c r="L50" s="17">
        <f t="shared" si="0"/>
        <v>0</v>
      </c>
      <c r="M50" s="16"/>
      <c r="N50" s="17">
        <f t="shared" si="1"/>
        <v>0</v>
      </c>
      <c r="O50" s="16"/>
      <c r="P50" s="17">
        <f t="shared" si="2"/>
        <v>0</v>
      </c>
      <c r="Q50" s="16"/>
      <c r="R50" s="18">
        <f>Q50*(I50*R$8)</f>
        <v>0</v>
      </c>
      <c r="S50" s="16">
        <v>7</v>
      </c>
      <c r="T50" s="18">
        <f t="shared" si="3"/>
        <v>102918.49249500001</v>
      </c>
      <c r="U50" s="16"/>
      <c r="V50" s="18">
        <f t="shared" si="19"/>
        <v>0</v>
      </c>
      <c r="W50" s="16"/>
      <c r="X50" s="18">
        <f t="shared" si="4"/>
        <v>0</v>
      </c>
      <c r="Y50" s="16"/>
      <c r="Z50" s="18">
        <f t="shared" si="5"/>
        <v>0</v>
      </c>
      <c r="AA50" s="16"/>
      <c r="AB50" s="18">
        <f t="shared" si="6"/>
        <v>0</v>
      </c>
      <c r="AC50" s="16"/>
      <c r="AD50" s="18">
        <f t="shared" si="7"/>
        <v>0</v>
      </c>
      <c r="AE50" s="16"/>
      <c r="AF50" s="18">
        <f t="shared" si="8"/>
        <v>0</v>
      </c>
      <c r="AG50" s="16">
        <v>7</v>
      </c>
      <c r="AH50" s="18">
        <f t="shared" si="9"/>
        <v>126576.76418852615</v>
      </c>
      <c r="AI50" s="16"/>
      <c r="AJ50" s="18">
        <f t="shared" si="10"/>
        <v>0</v>
      </c>
      <c r="AK50" s="16"/>
      <c r="AL50" s="18">
        <f t="shared" si="11"/>
        <v>0</v>
      </c>
      <c r="AM50" s="16"/>
      <c r="AN50" s="18">
        <f t="shared" si="12"/>
        <v>0</v>
      </c>
      <c r="AO50" s="16"/>
      <c r="AP50" s="18">
        <f t="shared" si="13"/>
        <v>0</v>
      </c>
      <c r="AQ50" s="16">
        <v>7</v>
      </c>
      <c r="AR50" s="18">
        <f t="shared" si="14"/>
        <v>146737.16113254309</v>
      </c>
      <c r="AS50" s="16"/>
      <c r="AT50" s="18">
        <f t="shared" si="15"/>
        <v>0</v>
      </c>
      <c r="AU50" s="16"/>
      <c r="AV50" s="18">
        <f t="shared" si="16"/>
        <v>0</v>
      </c>
      <c r="AW50" s="16"/>
      <c r="AX50" s="18">
        <f t="shared" si="17"/>
        <v>0</v>
      </c>
      <c r="AY50" s="54">
        <f t="shared" si="20"/>
        <v>376232.41781606921</v>
      </c>
    </row>
    <row r="51" spans="1:51" ht="30">
      <c r="A51" s="55" t="s">
        <v>215</v>
      </c>
      <c r="B51" s="56" t="s">
        <v>1308</v>
      </c>
      <c r="C51" s="15" t="s">
        <v>1309</v>
      </c>
      <c r="D51" s="55" t="s">
        <v>224</v>
      </c>
      <c r="E51" s="55"/>
      <c r="F51" s="15">
        <f>'[2]F&amp;B Equipment'!CT51</f>
        <v>4</v>
      </c>
      <c r="G51" s="15">
        <v>7</v>
      </c>
      <c r="H51" s="15" t="s">
        <v>845</v>
      </c>
      <c r="I51" s="67">
        <v>28000</v>
      </c>
      <c r="J51" s="407">
        <f t="shared" si="18"/>
        <v>112000</v>
      </c>
      <c r="K51" s="16"/>
      <c r="L51" s="17">
        <f t="shared" si="0"/>
        <v>0</v>
      </c>
      <c r="M51" s="16"/>
      <c r="N51" s="17">
        <f t="shared" si="1"/>
        <v>0</v>
      </c>
      <c r="O51" s="16"/>
      <c r="P51" s="17">
        <f t="shared" si="2"/>
        <v>0</v>
      </c>
      <c r="Q51" s="16"/>
      <c r="R51" s="18">
        <f t="shared" si="21"/>
        <v>0</v>
      </c>
      <c r="S51" s="16"/>
      <c r="T51" s="18">
        <f t="shared" si="3"/>
        <v>0</v>
      </c>
      <c r="U51" s="16"/>
      <c r="V51" s="18">
        <f t="shared" si="19"/>
        <v>0</v>
      </c>
      <c r="W51" s="16"/>
      <c r="X51" s="18">
        <f t="shared" si="4"/>
        <v>0</v>
      </c>
      <c r="Y51" s="16"/>
      <c r="Z51" s="18">
        <f t="shared" si="5"/>
        <v>0</v>
      </c>
      <c r="AA51" s="16">
        <v>4</v>
      </c>
      <c r="AB51" s="18">
        <f t="shared" si="6"/>
        <v>148269.657619253</v>
      </c>
      <c r="AC51" s="16"/>
      <c r="AD51" s="18">
        <f t="shared" si="7"/>
        <v>0</v>
      </c>
      <c r="AE51" s="16"/>
      <c r="AF51" s="18">
        <f t="shared" si="8"/>
        <v>0</v>
      </c>
      <c r="AG51" s="16"/>
      <c r="AH51" s="18">
        <f t="shared" si="9"/>
        <v>0</v>
      </c>
      <c r="AI51" s="16"/>
      <c r="AJ51" s="18">
        <f t="shared" si="10"/>
        <v>0</v>
      </c>
      <c r="AK51" s="16"/>
      <c r="AL51" s="18">
        <f t="shared" si="11"/>
        <v>0</v>
      </c>
      <c r="AM51" s="16"/>
      <c r="AN51" s="18">
        <f t="shared" si="12"/>
        <v>0</v>
      </c>
      <c r="AO51" s="16">
        <v>4</v>
      </c>
      <c r="AP51" s="18">
        <f t="shared" si="13"/>
        <v>182352.97694141272</v>
      </c>
      <c r="AQ51" s="16"/>
      <c r="AR51" s="18">
        <f t="shared" si="14"/>
        <v>0</v>
      </c>
      <c r="AS51" s="16"/>
      <c r="AT51" s="18">
        <f t="shared" si="15"/>
        <v>0</v>
      </c>
      <c r="AU51" s="16"/>
      <c r="AV51" s="18">
        <f t="shared" si="16"/>
        <v>0</v>
      </c>
      <c r="AW51" s="16"/>
      <c r="AX51" s="18">
        <f t="shared" si="17"/>
        <v>0</v>
      </c>
      <c r="AY51" s="54">
        <f t="shared" si="20"/>
        <v>330622.6345606657</v>
      </c>
    </row>
    <row r="52" spans="1:51">
      <c r="A52" s="55" t="s">
        <v>215</v>
      </c>
      <c r="B52" s="55" t="s">
        <v>1310</v>
      </c>
      <c r="C52" s="15" t="s">
        <v>232</v>
      </c>
      <c r="D52" s="55" t="s">
        <v>224</v>
      </c>
      <c r="E52" s="55"/>
      <c r="F52" s="15">
        <f>'[2]F&amp;B Equipment'!CT52</f>
        <v>1</v>
      </c>
      <c r="G52" s="15">
        <v>7</v>
      </c>
      <c r="H52" s="15" t="s">
        <v>845</v>
      </c>
      <c r="I52" s="67">
        <v>16800</v>
      </c>
      <c r="J52" s="407">
        <f t="shared" si="18"/>
        <v>16800</v>
      </c>
      <c r="K52" s="16"/>
      <c r="L52" s="17">
        <f t="shared" si="0"/>
        <v>0</v>
      </c>
      <c r="M52" s="16"/>
      <c r="N52" s="17">
        <f t="shared" si="1"/>
        <v>0</v>
      </c>
      <c r="O52" s="16"/>
      <c r="P52" s="17">
        <f t="shared" si="2"/>
        <v>0</v>
      </c>
      <c r="Q52" s="16">
        <v>1</v>
      </c>
      <c r="R52" s="18">
        <f t="shared" si="21"/>
        <v>19184.806368000001</v>
      </c>
      <c r="S52" s="16"/>
      <c r="T52" s="18">
        <f t="shared" si="3"/>
        <v>0</v>
      </c>
      <c r="U52" s="16"/>
      <c r="V52" s="18">
        <f t="shared" si="19"/>
        <v>0</v>
      </c>
      <c r="W52" s="16"/>
      <c r="X52" s="18">
        <f t="shared" si="4"/>
        <v>0</v>
      </c>
      <c r="Y52" s="16"/>
      <c r="Z52" s="18">
        <f t="shared" si="5"/>
        <v>0</v>
      </c>
      <c r="AA52" s="16"/>
      <c r="AB52" s="18">
        <f t="shared" si="6"/>
        <v>0</v>
      </c>
      <c r="AC52" s="16"/>
      <c r="AD52" s="18">
        <f t="shared" si="7"/>
        <v>0</v>
      </c>
      <c r="AE52" s="16">
        <v>1</v>
      </c>
      <c r="AF52" s="18">
        <f t="shared" si="8"/>
        <v>23594.891965239825</v>
      </c>
      <c r="AG52" s="16"/>
      <c r="AH52" s="18">
        <f t="shared" si="9"/>
        <v>0</v>
      </c>
      <c r="AI52" s="16"/>
      <c r="AJ52" s="18">
        <f t="shared" si="10"/>
        <v>0</v>
      </c>
      <c r="AK52" s="16"/>
      <c r="AL52" s="18">
        <f t="shared" si="11"/>
        <v>0</v>
      </c>
      <c r="AM52" s="16"/>
      <c r="AN52" s="18">
        <f t="shared" si="12"/>
        <v>0</v>
      </c>
      <c r="AO52" s="16"/>
      <c r="AP52" s="18">
        <f t="shared" si="13"/>
        <v>0</v>
      </c>
      <c r="AQ52" s="16">
        <v>1</v>
      </c>
      <c r="AR52" s="18">
        <f t="shared" si="14"/>
        <v>28173.534937448268</v>
      </c>
      <c r="AS52" s="16"/>
      <c r="AT52" s="18">
        <f t="shared" si="15"/>
        <v>0</v>
      </c>
      <c r="AU52" s="16"/>
      <c r="AV52" s="18">
        <f t="shared" si="16"/>
        <v>0</v>
      </c>
      <c r="AW52" s="16"/>
      <c r="AX52" s="18">
        <f t="shared" si="17"/>
        <v>0</v>
      </c>
      <c r="AY52" s="54">
        <f t="shared" si="20"/>
        <v>70953.233270688099</v>
      </c>
    </row>
    <row r="53" spans="1:51">
      <c r="A53" s="55" t="s">
        <v>215</v>
      </c>
      <c r="B53" s="55" t="s">
        <v>1326</v>
      </c>
      <c r="C53" s="15" t="s">
        <v>232</v>
      </c>
      <c r="D53" s="55" t="s">
        <v>224</v>
      </c>
      <c r="E53" s="55"/>
      <c r="F53" s="15">
        <f>'[2]F&amp;B Equipment'!CT53</f>
        <v>1</v>
      </c>
      <c r="G53" s="15">
        <v>7</v>
      </c>
      <c r="H53" s="15" t="s">
        <v>845</v>
      </c>
      <c r="I53" s="67">
        <v>65000</v>
      </c>
      <c r="J53" s="407">
        <f t="shared" si="18"/>
        <v>65000</v>
      </c>
      <c r="K53" s="16"/>
      <c r="L53" s="17">
        <f t="shared" si="0"/>
        <v>0</v>
      </c>
      <c r="M53" s="16"/>
      <c r="N53" s="17">
        <f t="shared" si="1"/>
        <v>0</v>
      </c>
      <c r="O53" s="16"/>
      <c r="P53" s="17">
        <f t="shared" si="2"/>
        <v>0</v>
      </c>
      <c r="Q53" s="16">
        <v>1</v>
      </c>
      <c r="R53" s="18">
        <f t="shared" si="21"/>
        <v>74226.929400000008</v>
      </c>
      <c r="S53" s="16"/>
      <c r="T53" s="18">
        <f t="shared" si="3"/>
        <v>0</v>
      </c>
      <c r="U53" s="16"/>
      <c r="V53" s="18">
        <f t="shared" si="19"/>
        <v>0</v>
      </c>
      <c r="W53" s="16"/>
      <c r="X53" s="18">
        <f t="shared" si="4"/>
        <v>0</v>
      </c>
      <c r="Y53" s="16"/>
      <c r="Z53" s="18">
        <f t="shared" si="5"/>
        <v>0</v>
      </c>
      <c r="AA53" s="16"/>
      <c r="AB53" s="18">
        <f t="shared" si="6"/>
        <v>0</v>
      </c>
      <c r="AC53" s="16"/>
      <c r="AD53" s="18">
        <f t="shared" si="7"/>
        <v>0</v>
      </c>
      <c r="AE53" s="16">
        <v>1</v>
      </c>
      <c r="AF53" s="18">
        <f t="shared" si="8"/>
        <v>91289.760579796945</v>
      </c>
      <c r="AG53" s="16"/>
      <c r="AH53" s="18">
        <f t="shared" si="9"/>
        <v>0</v>
      </c>
      <c r="AI53" s="16"/>
      <c r="AJ53" s="18">
        <f t="shared" si="10"/>
        <v>0</v>
      </c>
      <c r="AK53" s="16"/>
      <c r="AL53" s="18">
        <f t="shared" si="11"/>
        <v>0</v>
      </c>
      <c r="AM53" s="16"/>
      <c r="AN53" s="18">
        <f t="shared" si="12"/>
        <v>0</v>
      </c>
      <c r="AO53" s="16">
        <v>1</v>
      </c>
      <c r="AP53" s="18">
        <f t="shared" si="13"/>
        <v>105829.85268921274</v>
      </c>
      <c r="AQ53" s="16"/>
      <c r="AR53" s="18">
        <f t="shared" si="14"/>
        <v>0</v>
      </c>
      <c r="AS53" s="16"/>
      <c r="AT53" s="18">
        <f t="shared" si="15"/>
        <v>0</v>
      </c>
      <c r="AU53" s="16"/>
      <c r="AV53" s="18">
        <f t="shared" si="16"/>
        <v>0</v>
      </c>
      <c r="AW53" s="16"/>
      <c r="AX53" s="18">
        <f t="shared" si="17"/>
        <v>0</v>
      </c>
      <c r="AY53" s="54">
        <f t="shared" si="20"/>
        <v>271346.54266900965</v>
      </c>
    </row>
    <row r="54" spans="1:51" ht="30.95" customHeight="1">
      <c r="A54" s="55" t="s">
        <v>215</v>
      </c>
      <c r="B54" s="56" t="s">
        <v>222</v>
      </c>
      <c r="C54" s="15" t="s">
        <v>232</v>
      </c>
      <c r="D54" s="55" t="s">
        <v>224</v>
      </c>
      <c r="E54" s="55"/>
      <c r="F54" s="15">
        <f>'[2]F&amp;B Equipment'!CT54</f>
        <v>3</v>
      </c>
      <c r="G54" s="15">
        <v>7</v>
      </c>
      <c r="H54" s="15" t="s">
        <v>845</v>
      </c>
      <c r="I54" s="67">
        <v>16800</v>
      </c>
      <c r="J54" s="407">
        <f t="shared" si="18"/>
        <v>50400</v>
      </c>
      <c r="K54" s="16"/>
      <c r="L54" s="17">
        <f t="shared" si="0"/>
        <v>0</v>
      </c>
      <c r="M54" s="16"/>
      <c r="N54" s="17">
        <f t="shared" si="1"/>
        <v>0</v>
      </c>
      <c r="O54" s="16">
        <v>3</v>
      </c>
      <c r="P54" s="17">
        <f t="shared" si="2"/>
        <v>55878.076800000003</v>
      </c>
      <c r="Q54" s="16"/>
      <c r="R54" s="18">
        <f t="shared" si="21"/>
        <v>0</v>
      </c>
      <c r="S54" s="16"/>
      <c r="T54" s="18">
        <f t="shared" si="3"/>
        <v>0</v>
      </c>
      <c r="U54" s="16"/>
      <c r="V54" s="18">
        <f t="shared" si="19"/>
        <v>0</v>
      </c>
      <c r="W54" s="16"/>
      <c r="X54" s="18">
        <f t="shared" si="4"/>
        <v>0</v>
      </c>
      <c r="Y54" s="16"/>
      <c r="Z54" s="18">
        <f t="shared" si="5"/>
        <v>0</v>
      </c>
      <c r="AA54" s="16"/>
      <c r="AB54" s="18">
        <f t="shared" si="6"/>
        <v>0</v>
      </c>
      <c r="AC54" s="16">
        <v>3</v>
      </c>
      <c r="AD54" s="18">
        <f t="shared" si="7"/>
        <v>68722.986306523759</v>
      </c>
      <c r="AE54" s="16"/>
      <c r="AF54" s="18">
        <f t="shared" si="8"/>
        <v>0</v>
      </c>
      <c r="AG54" s="16"/>
      <c r="AH54" s="18">
        <f t="shared" si="9"/>
        <v>0</v>
      </c>
      <c r="AI54" s="16"/>
      <c r="AJ54" s="18">
        <f t="shared" si="10"/>
        <v>0</v>
      </c>
      <c r="AK54" s="16"/>
      <c r="AL54" s="18">
        <f t="shared" si="11"/>
        <v>0</v>
      </c>
      <c r="AM54" s="16"/>
      <c r="AN54" s="18">
        <f t="shared" si="12"/>
        <v>0</v>
      </c>
      <c r="AO54" s="16"/>
      <c r="AP54" s="18">
        <f t="shared" si="13"/>
        <v>0</v>
      </c>
      <c r="AQ54" s="16">
        <v>3</v>
      </c>
      <c r="AR54" s="18">
        <f t="shared" si="14"/>
        <v>84520.604812344798</v>
      </c>
      <c r="AS54" s="16"/>
      <c r="AT54" s="18">
        <f t="shared" si="15"/>
        <v>0</v>
      </c>
      <c r="AU54" s="16"/>
      <c r="AV54" s="18">
        <f t="shared" si="16"/>
        <v>0</v>
      </c>
      <c r="AW54" s="16"/>
      <c r="AX54" s="18">
        <f t="shared" si="17"/>
        <v>0</v>
      </c>
      <c r="AY54" s="54">
        <f t="shared" si="20"/>
        <v>209121.66791886857</v>
      </c>
    </row>
    <row r="55" spans="1:51">
      <c r="A55" s="55" t="s">
        <v>215</v>
      </c>
      <c r="B55" s="55" t="s">
        <v>234</v>
      </c>
      <c r="C55" s="15" t="s">
        <v>232</v>
      </c>
      <c r="D55" s="55" t="s">
        <v>224</v>
      </c>
      <c r="E55" s="55"/>
      <c r="F55" s="15">
        <f>'[2]F&amp;B Equipment'!CT55</f>
        <v>6</v>
      </c>
      <c r="G55" s="15">
        <v>10</v>
      </c>
      <c r="H55" s="15" t="s">
        <v>845</v>
      </c>
      <c r="I55" s="67">
        <v>8500</v>
      </c>
      <c r="J55" s="407">
        <f t="shared" si="18"/>
        <v>51000</v>
      </c>
      <c r="K55" s="16"/>
      <c r="L55" s="17">
        <f t="shared" si="0"/>
        <v>0</v>
      </c>
      <c r="M55" s="16"/>
      <c r="N55" s="17">
        <f t="shared" si="1"/>
        <v>0</v>
      </c>
      <c r="O55" s="16"/>
      <c r="P55" s="17">
        <f t="shared" si="2"/>
        <v>0</v>
      </c>
      <c r="Q55" s="16"/>
      <c r="R55" s="18">
        <f t="shared" si="21"/>
        <v>0</v>
      </c>
      <c r="S55" s="16"/>
      <c r="T55" s="18">
        <f t="shared" si="3"/>
        <v>0</v>
      </c>
      <c r="U55" s="16"/>
      <c r="V55" s="18">
        <f t="shared" si="19"/>
        <v>0</v>
      </c>
      <c r="W55" s="16"/>
      <c r="X55" s="18">
        <f t="shared" si="4"/>
        <v>0</v>
      </c>
      <c r="Y55" s="16">
        <v>6</v>
      </c>
      <c r="Z55" s="18">
        <f t="shared" si="5"/>
        <v>65549.172491174599</v>
      </c>
      <c r="AA55" s="16"/>
      <c r="AB55" s="18">
        <f t="shared" si="6"/>
        <v>0</v>
      </c>
      <c r="AC55" s="16"/>
      <c r="AD55" s="18">
        <f t="shared" si="7"/>
        <v>0</v>
      </c>
      <c r="AE55" s="16"/>
      <c r="AF55" s="18">
        <f t="shared" si="8"/>
        <v>0</v>
      </c>
      <c r="AG55" s="16"/>
      <c r="AH55" s="18">
        <f t="shared" si="9"/>
        <v>0</v>
      </c>
      <c r="AI55" s="16"/>
      <c r="AJ55" s="18">
        <f t="shared" si="10"/>
        <v>0</v>
      </c>
      <c r="AK55" s="16"/>
      <c r="AL55" s="18">
        <f t="shared" si="11"/>
        <v>0</v>
      </c>
      <c r="AM55" s="16">
        <v>6</v>
      </c>
      <c r="AN55" s="18">
        <f t="shared" si="12"/>
        <v>80617.214147122475</v>
      </c>
      <c r="AO55" s="16"/>
      <c r="AP55" s="18">
        <f t="shared" si="13"/>
        <v>0</v>
      </c>
      <c r="AQ55" s="16"/>
      <c r="AR55" s="18">
        <f t="shared" si="14"/>
        <v>0</v>
      </c>
      <c r="AS55" s="16"/>
      <c r="AT55" s="18">
        <f t="shared" si="15"/>
        <v>0</v>
      </c>
      <c r="AU55" s="16"/>
      <c r="AV55" s="18">
        <f t="shared" si="16"/>
        <v>0</v>
      </c>
      <c r="AW55" s="16"/>
      <c r="AX55" s="18">
        <f t="shared" si="17"/>
        <v>0</v>
      </c>
      <c r="AY55" s="54">
        <f t="shared" si="20"/>
        <v>146166.38663829706</v>
      </c>
    </row>
    <row r="56" spans="1:51">
      <c r="A56" s="55" t="s">
        <v>215</v>
      </c>
      <c r="B56" s="55" t="s">
        <v>231</v>
      </c>
      <c r="C56" s="15" t="s">
        <v>232</v>
      </c>
      <c r="D56" s="55" t="s">
        <v>224</v>
      </c>
      <c r="E56" s="55"/>
      <c r="F56" s="15">
        <f>'[2]F&amp;B Equipment'!CT56</f>
        <v>8</v>
      </c>
      <c r="G56" s="15">
        <v>7</v>
      </c>
      <c r="H56" s="15" t="s">
        <v>845</v>
      </c>
      <c r="I56" s="67">
        <v>12500</v>
      </c>
      <c r="J56" s="407">
        <f t="shared" si="18"/>
        <v>100000</v>
      </c>
      <c r="K56" s="16"/>
      <c r="L56" s="17">
        <f t="shared" si="0"/>
        <v>0</v>
      </c>
      <c r="M56" s="16"/>
      <c r="N56" s="17">
        <f t="shared" si="1"/>
        <v>0</v>
      </c>
      <c r="O56" s="16"/>
      <c r="P56" s="17">
        <f t="shared" si="2"/>
        <v>0</v>
      </c>
      <c r="Q56" s="16"/>
      <c r="R56" s="18">
        <f t="shared" si="21"/>
        <v>0</v>
      </c>
      <c r="S56" s="16">
        <v>8</v>
      </c>
      <c r="T56" s="18">
        <f t="shared" si="3"/>
        <v>117621.13428000001</v>
      </c>
      <c r="U56" s="16"/>
      <c r="V56" s="18">
        <f t="shared" si="19"/>
        <v>0</v>
      </c>
      <c r="W56" s="16"/>
      <c r="X56" s="18">
        <f t="shared" si="4"/>
        <v>0</v>
      </c>
      <c r="Y56" s="16"/>
      <c r="Z56" s="18">
        <f t="shared" si="5"/>
        <v>0</v>
      </c>
      <c r="AA56" s="16"/>
      <c r="AB56" s="18">
        <f t="shared" si="6"/>
        <v>0</v>
      </c>
      <c r="AC56" s="16"/>
      <c r="AD56" s="18">
        <f t="shared" si="7"/>
        <v>0</v>
      </c>
      <c r="AE56" s="16"/>
      <c r="AF56" s="18">
        <f t="shared" si="8"/>
        <v>0</v>
      </c>
      <c r="AG56" s="16">
        <v>8</v>
      </c>
      <c r="AH56" s="18">
        <f t="shared" si="9"/>
        <v>144659.15907260132</v>
      </c>
      <c r="AI56" s="16"/>
      <c r="AJ56" s="18">
        <f t="shared" si="10"/>
        <v>0</v>
      </c>
      <c r="AK56" s="16"/>
      <c r="AL56" s="18">
        <f t="shared" si="11"/>
        <v>0</v>
      </c>
      <c r="AM56" s="16"/>
      <c r="AN56" s="18">
        <f t="shared" si="12"/>
        <v>0</v>
      </c>
      <c r="AO56" s="16"/>
      <c r="AP56" s="18">
        <f t="shared" si="13"/>
        <v>0</v>
      </c>
      <c r="AQ56" s="16">
        <v>8</v>
      </c>
      <c r="AR56" s="18">
        <f t="shared" si="14"/>
        <v>167699.61272290637</v>
      </c>
      <c r="AS56" s="16"/>
      <c r="AT56" s="18">
        <f t="shared" si="15"/>
        <v>0</v>
      </c>
      <c r="AU56" s="16"/>
      <c r="AV56" s="18">
        <f t="shared" si="16"/>
        <v>0</v>
      </c>
      <c r="AW56" s="16"/>
      <c r="AX56" s="18">
        <f t="shared" si="17"/>
        <v>0</v>
      </c>
      <c r="AY56" s="54">
        <f t="shared" si="20"/>
        <v>429979.90607550775</v>
      </c>
    </row>
    <row r="57" spans="1:51">
      <c r="A57" s="55" t="s">
        <v>215</v>
      </c>
      <c r="B57" s="56" t="s">
        <v>220</v>
      </c>
      <c r="C57" s="15" t="s">
        <v>233</v>
      </c>
      <c r="D57" s="55" t="s">
        <v>224</v>
      </c>
      <c r="E57" s="55"/>
      <c r="F57" s="15">
        <f>'[2]F&amp;B Equipment'!CT57</f>
        <v>1</v>
      </c>
      <c r="G57" s="15">
        <v>7</v>
      </c>
      <c r="H57" s="15" t="s">
        <v>845</v>
      </c>
      <c r="I57" s="67">
        <v>31360</v>
      </c>
      <c r="J57" s="407">
        <f t="shared" si="18"/>
        <v>31360</v>
      </c>
      <c r="K57" s="16"/>
      <c r="L57" s="17">
        <f t="shared" si="0"/>
        <v>0</v>
      </c>
      <c r="M57" s="16"/>
      <c r="N57" s="17">
        <f t="shared" si="1"/>
        <v>0</v>
      </c>
      <c r="O57" s="16"/>
      <c r="P57" s="17">
        <f t="shared" si="2"/>
        <v>0</v>
      </c>
      <c r="Q57" s="16"/>
      <c r="R57" s="18">
        <f t="shared" si="21"/>
        <v>0</v>
      </c>
      <c r="S57" s="16">
        <v>1</v>
      </c>
      <c r="T57" s="18">
        <f t="shared" si="3"/>
        <v>36885.987710207999</v>
      </c>
      <c r="U57" s="16"/>
      <c r="V57" s="18">
        <f t="shared" si="19"/>
        <v>0</v>
      </c>
      <c r="W57" s="16"/>
      <c r="X57" s="18">
        <f t="shared" si="4"/>
        <v>0</v>
      </c>
      <c r="Y57" s="16"/>
      <c r="Z57" s="18">
        <f t="shared" si="5"/>
        <v>0</v>
      </c>
      <c r="AA57" s="16"/>
      <c r="AB57" s="18">
        <f t="shared" si="6"/>
        <v>0</v>
      </c>
      <c r="AC57" s="16"/>
      <c r="AD57" s="18">
        <f t="shared" si="7"/>
        <v>0</v>
      </c>
      <c r="AE57" s="16"/>
      <c r="AF57" s="18">
        <f t="shared" si="8"/>
        <v>0</v>
      </c>
      <c r="AG57" s="16">
        <v>1</v>
      </c>
      <c r="AH57" s="18">
        <f t="shared" si="9"/>
        <v>45365.112285167772</v>
      </c>
      <c r="AI57" s="16"/>
      <c r="AJ57" s="18">
        <f t="shared" si="10"/>
        <v>0</v>
      </c>
      <c r="AK57" s="16"/>
      <c r="AL57" s="18">
        <f t="shared" si="11"/>
        <v>0</v>
      </c>
      <c r="AM57" s="16"/>
      <c r="AN57" s="18">
        <f t="shared" si="12"/>
        <v>0</v>
      </c>
      <c r="AO57" s="16"/>
      <c r="AP57" s="18">
        <f t="shared" si="13"/>
        <v>0</v>
      </c>
      <c r="AQ57" s="16"/>
      <c r="AR57" s="18">
        <f t="shared" si="14"/>
        <v>0</v>
      </c>
      <c r="AS57" s="16"/>
      <c r="AT57" s="18">
        <f t="shared" si="15"/>
        <v>0</v>
      </c>
      <c r="AU57" s="16"/>
      <c r="AV57" s="18">
        <f t="shared" si="16"/>
        <v>0</v>
      </c>
      <c r="AW57" s="16"/>
      <c r="AX57" s="18">
        <f t="shared" si="17"/>
        <v>0</v>
      </c>
      <c r="AY57" s="54">
        <f t="shared" si="20"/>
        <v>82251.099995375771</v>
      </c>
    </row>
    <row r="58" spans="1:51" ht="30">
      <c r="A58" s="55" t="s">
        <v>215</v>
      </c>
      <c r="B58" s="56" t="s">
        <v>221</v>
      </c>
      <c r="C58" s="15" t="s">
        <v>723</v>
      </c>
      <c r="D58" s="55" t="s">
        <v>224</v>
      </c>
      <c r="E58" s="55"/>
      <c r="F58" s="15">
        <f>'[2]F&amp;B Equipment'!CT58</f>
        <v>1</v>
      </c>
      <c r="G58" s="15">
        <v>7</v>
      </c>
      <c r="H58" s="15" t="s">
        <v>845</v>
      </c>
      <c r="I58" s="67">
        <v>31360</v>
      </c>
      <c r="J58" s="407">
        <f t="shared" si="18"/>
        <v>31360</v>
      </c>
      <c r="K58" s="16"/>
      <c r="L58" s="17">
        <f t="shared" si="0"/>
        <v>0</v>
      </c>
      <c r="M58" s="16"/>
      <c r="N58" s="17">
        <f t="shared" si="1"/>
        <v>0</v>
      </c>
      <c r="O58" s="16"/>
      <c r="P58" s="17">
        <f t="shared" si="2"/>
        <v>0</v>
      </c>
      <c r="Q58" s="16"/>
      <c r="R58" s="18">
        <f t="shared" si="21"/>
        <v>0</v>
      </c>
      <c r="S58" s="16"/>
      <c r="T58" s="18">
        <f t="shared" si="3"/>
        <v>0</v>
      </c>
      <c r="U58" s="16">
        <v>1</v>
      </c>
      <c r="V58" s="18">
        <f t="shared" si="19"/>
        <v>37992.567341514245</v>
      </c>
      <c r="W58" s="16"/>
      <c r="X58" s="18">
        <f t="shared" si="4"/>
        <v>0</v>
      </c>
      <c r="Y58" s="16"/>
      <c r="Z58" s="18">
        <f t="shared" si="5"/>
        <v>0</v>
      </c>
      <c r="AA58" s="16"/>
      <c r="AB58" s="18">
        <f t="shared" si="6"/>
        <v>0</v>
      </c>
      <c r="AC58" s="16"/>
      <c r="AD58" s="18">
        <f t="shared" si="7"/>
        <v>0</v>
      </c>
      <c r="AE58" s="16"/>
      <c r="AF58" s="18">
        <f t="shared" si="8"/>
        <v>0</v>
      </c>
      <c r="AG58" s="16"/>
      <c r="AH58" s="18">
        <f t="shared" si="9"/>
        <v>0</v>
      </c>
      <c r="AI58" s="16">
        <v>1</v>
      </c>
      <c r="AJ58" s="18">
        <f t="shared" si="10"/>
        <v>46726.065653722806</v>
      </c>
      <c r="AK58" s="16"/>
      <c r="AL58" s="18">
        <f t="shared" si="11"/>
        <v>0</v>
      </c>
      <c r="AM58" s="16"/>
      <c r="AN58" s="18">
        <f t="shared" si="12"/>
        <v>0</v>
      </c>
      <c r="AO58" s="16"/>
      <c r="AP58" s="18">
        <f t="shared" si="13"/>
        <v>0</v>
      </c>
      <c r="AQ58" s="16"/>
      <c r="AR58" s="18">
        <f t="shared" si="14"/>
        <v>0</v>
      </c>
      <c r="AS58" s="16"/>
      <c r="AT58" s="18">
        <f t="shared" si="15"/>
        <v>0</v>
      </c>
      <c r="AU58" s="16"/>
      <c r="AV58" s="18">
        <f t="shared" si="16"/>
        <v>0</v>
      </c>
      <c r="AW58" s="16">
        <v>1</v>
      </c>
      <c r="AX58" s="18">
        <f t="shared" si="17"/>
        <v>57467.16698164033</v>
      </c>
      <c r="AY58" s="54">
        <f t="shared" si="20"/>
        <v>142185.79997687737</v>
      </c>
    </row>
    <row r="59" spans="1:51">
      <c r="A59" s="55" t="s">
        <v>730</v>
      </c>
      <c r="B59" s="55" t="s">
        <v>599</v>
      </c>
      <c r="C59" s="19" t="s">
        <v>600</v>
      </c>
      <c r="D59" s="55" t="s">
        <v>734</v>
      </c>
      <c r="E59" s="55"/>
      <c r="F59" s="15">
        <f>'[2]F&amp;B Equipment'!CT59</f>
        <v>2</v>
      </c>
      <c r="G59" s="15">
        <v>7</v>
      </c>
      <c r="H59" s="15" t="s">
        <v>845</v>
      </c>
      <c r="I59" s="67">
        <v>0</v>
      </c>
      <c r="J59" s="407">
        <f t="shared" si="18"/>
        <v>0</v>
      </c>
      <c r="K59" s="37"/>
      <c r="L59" s="17">
        <f t="shared" si="0"/>
        <v>0</v>
      </c>
      <c r="M59" s="16"/>
      <c r="N59" s="17">
        <f t="shared" si="1"/>
        <v>0</v>
      </c>
      <c r="O59" s="16"/>
      <c r="P59" s="17">
        <f t="shared" si="2"/>
        <v>0</v>
      </c>
      <c r="Q59" s="16"/>
      <c r="R59" s="18">
        <f>Q59*(I59*R$8)</f>
        <v>0</v>
      </c>
      <c r="S59" s="16"/>
      <c r="T59" s="18">
        <f t="shared" si="3"/>
        <v>0</v>
      </c>
      <c r="U59" s="16"/>
      <c r="V59" s="18">
        <f t="shared" si="19"/>
        <v>0</v>
      </c>
      <c r="W59" s="16"/>
      <c r="X59" s="18">
        <f t="shared" si="4"/>
        <v>0</v>
      </c>
      <c r="Y59" s="16"/>
      <c r="Z59" s="18">
        <f t="shared" si="5"/>
        <v>0</v>
      </c>
      <c r="AA59" s="16"/>
      <c r="AB59" s="18">
        <f t="shared" si="6"/>
        <v>0</v>
      </c>
      <c r="AC59" s="16"/>
      <c r="AD59" s="18">
        <f t="shared" si="7"/>
        <v>0</v>
      </c>
      <c r="AE59" s="16"/>
      <c r="AF59" s="18">
        <f t="shared" si="8"/>
        <v>0</v>
      </c>
      <c r="AG59" s="16"/>
      <c r="AH59" s="18">
        <f t="shared" si="9"/>
        <v>0</v>
      </c>
      <c r="AI59" s="16"/>
      <c r="AJ59" s="18">
        <f t="shared" si="10"/>
        <v>0</v>
      </c>
      <c r="AK59" s="16"/>
      <c r="AL59" s="18">
        <f t="shared" si="11"/>
        <v>0</v>
      </c>
      <c r="AM59" s="16"/>
      <c r="AN59" s="18">
        <f t="shared" si="12"/>
        <v>0</v>
      </c>
      <c r="AO59" s="16"/>
      <c r="AP59" s="18">
        <f t="shared" si="13"/>
        <v>0</v>
      </c>
      <c r="AQ59" s="16"/>
      <c r="AR59" s="18">
        <f t="shared" si="14"/>
        <v>0</v>
      </c>
      <c r="AS59" s="16"/>
      <c r="AT59" s="18">
        <f t="shared" si="15"/>
        <v>0</v>
      </c>
      <c r="AU59" s="16"/>
      <c r="AV59" s="18">
        <f t="shared" si="16"/>
        <v>0</v>
      </c>
      <c r="AW59" s="16"/>
      <c r="AX59" s="18">
        <f t="shared" si="17"/>
        <v>0</v>
      </c>
      <c r="AY59" s="54">
        <f t="shared" si="20"/>
        <v>0</v>
      </c>
    </row>
    <row r="60" spans="1:51">
      <c r="A60" s="55" t="s">
        <v>730</v>
      </c>
      <c r="B60" s="55" t="s">
        <v>601</v>
      </c>
      <c r="C60" s="15" t="s">
        <v>602</v>
      </c>
      <c r="D60" s="55" t="s">
        <v>734</v>
      </c>
      <c r="E60" s="55"/>
      <c r="F60" s="15">
        <f>'[2]F&amp;B Equipment'!CT60</f>
        <v>1</v>
      </c>
      <c r="G60" s="15">
        <v>7</v>
      </c>
      <c r="H60" s="15" t="s">
        <v>845</v>
      </c>
      <c r="I60" s="67">
        <v>0</v>
      </c>
      <c r="J60" s="407">
        <f t="shared" si="18"/>
        <v>0</v>
      </c>
      <c r="K60" s="37"/>
      <c r="L60" s="17">
        <f t="shared" si="0"/>
        <v>0</v>
      </c>
      <c r="M60" s="16"/>
      <c r="N60" s="17">
        <f t="shared" si="1"/>
        <v>0</v>
      </c>
      <c r="O60" s="16"/>
      <c r="P60" s="17">
        <f t="shared" si="2"/>
        <v>0</v>
      </c>
      <c r="Q60" s="16"/>
      <c r="R60" s="18">
        <f>Q60*(I60*R$8)</f>
        <v>0</v>
      </c>
      <c r="S60" s="16"/>
      <c r="T60" s="18">
        <f t="shared" si="3"/>
        <v>0</v>
      </c>
      <c r="U60" s="16"/>
      <c r="V60" s="18">
        <f t="shared" si="19"/>
        <v>0</v>
      </c>
      <c r="W60" s="16"/>
      <c r="X60" s="18">
        <f t="shared" si="4"/>
        <v>0</v>
      </c>
      <c r="Y60" s="16"/>
      <c r="Z60" s="18">
        <f t="shared" si="5"/>
        <v>0</v>
      </c>
      <c r="AA60" s="16"/>
      <c r="AB60" s="18">
        <f t="shared" si="6"/>
        <v>0</v>
      </c>
      <c r="AC60" s="16"/>
      <c r="AD60" s="18">
        <f t="shared" si="7"/>
        <v>0</v>
      </c>
      <c r="AE60" s="16"/>
      <c r="AF60" s="18">
        <f t="shared" si="8"/>
        <v>0</v>
      </c>
      <c r="AG60" s="16"/>
      <c r="AH60" s="18">
        <f t="shared" si="9"/>
        <v>0</v>
      </c>
      <c r="AI60" s="16"/>
      <c r="AJ60" s="18">
        <f t="shared" si="10"/>
        <v>0</v>
      </c>
      <c r="AK60" s="16"/>
      <c r="AL60" s="18">
        <f t="shared" si="11"/>
        <v>0</v>
      </c>
      <c r="AM60" s="16"/>
      <c r="AN60" s="18">
        <f t="shared" si="12"/>
        <v>0</v>
      </c>
      <c r="AO60" s="16"/>
      <c r="AP60" s="18">
        <f t="shared" si="13"/>
        <v>0</v>
      </c>
      <c r="AQ60" s="16"/>
      <c r="AR60" s="18">
        <f t="shared" si="14"/>
        <v>0</v>
      </c>
      <c r="AS60" s="16"/>
      <c r="AT60" s="18">
        <f t="shared" si="15"/>
        <v>0</v>
      </c>
      <c r="AU60" s="16"/>
      <c r="AV60" s="18">
        <f t="shared" si="16"/>
        <v>0</v>
      </c>
      <c r="AW60" s="16"/>
      <c r="AX60" s="18">
        <f t="shared" si="17"/>
        <v>0</v>
      </c>
      <c r="AY60" s="54">
        <f t="shared" si="20"/>
        <v>0</v>
      </c>
    </row>
    <row r="61" spans="1:51">
      <c r="A61" s="55" t="s">
        <v>730</v>
      </c>
      <c r="B61" s="55" t="s">
        <v>603</v>
      </c>
      <c r="C61" s="15" t="s">
        <v>875</v>
      </c>
      <c r="D61" s="55" t="s">
        <v>734</v>
      </c>
      <c r="E61" s="55"/>
      <c r="F61" s="15">
        <f>'[2]F&amp;B Equipment'!CT61</f>
        <v>1</v>
      </c>
      <c r="G61" s="15">
        <v>7</v>
      </c>
      <c r="H61" s="15" t="s">
        <v>845</v>
      </c>
      <c r="I61" s="67">
        <v>0</v>
      </c>
      <c r="J61" s="407">
        <f t="shared" si="18"/>
        <v>0</v>
      </c>
      <c r="K61" s="37"/>
      <c r="L61" s="17">
        <f t="shared" si="0"/>
        <v>0</v>
      </c>
      <c r="M61" s="16"/>
      <c r="N61" s="17">
        <f t="shared" si="1"/>
        <v>0</v>
      </c>
      <c r="O61" s="16"/>
      <c r="P61" s="17">
        <f t="shared" si="2"/>
        <v>0</v>
      </c>
      <c r="Q61" s="16"/>
      <c r="R61" s="18">
        <f>Q61*(I61*R$8)</f>
        <v>0</v>
      </c>
      <c r="S61" s="16"/>
      <c r="T61" s="18">
        <f t="shared" si="3"/>
        <v>0</v>
      </c>
      <c r="U61" s="16"/>
      <c r="V61" s="18">
        <f t="shared" si="19"/>
        <v>0</v>
      </c>
      <c r="W61" s="16"/>
      <c r="X61" s="18">
        <f t="shared" si="4"/>
        <v>0</v>
      </c>
      <c r="Y61" s="16"/>
      <c r="Z61" s="18">
        <f t="shared" si="5"/>
        <v>0</v>
      </c>
      <c r="AA61" s="16"/>
      <c r="AB61" s="18">
        <f t="shared" si="6"/>
        <v>0</v>
      </c>
      <c r="AC61" s="16"/>
      <c r="AD61" s="18">
        <f t="shared" si="7"/>
        <v>0</v>
      </c>
      <c r="AE61" s="16"/>
      <c r="AF61" s="18">
        <f t="shared" si="8"/>
        <v>0</v>
      </c>
      <c r="AG61" s="16"/>
      <c r="AH61" s="18">
        <f t="shared" si="9"/>
        <v>0</v>
      </c>
      <c r="AI61" s="16"/>
      <c r="AJ61" s="18">
        <f t="shared" si="10"/>
        <v>0</v>
      </c>
      <c r="AK61" s="16"/>
      <c r="AL61" s="18">
        <f t="shared" si="11"/>
        <v>0</v>
      </c>
      <c r="AM61" s="16"/>
      <c r="AN61" s="18">
        <f t="shared" si="12"/>
        <v>0</v>
      </c>
      <c r="AO61" s="16"/>
      <c r="AP61" s="18">
        <f t="shared" si="13"/>
        <v>0</v>
      </c>
      <c r="AQ61" s="16"/>
      <c r="AR61" s="18">
        <f t="shared" si="14"/>
        <v>0</v>
      </c>
      <c r="AS61" s="16"/>
      <c r="AT61" s="18">
        <f t="shared" si="15"/>
        <v>0</v>
      </c>
      <c r="AU61" s="16"/>
      <c r="AV61" s="18">
        <f t="shared" si="16"/>
        <v>0</v>
      </c>
      <c r="AW61" s="16"/>
      <c r="AX61" s="18">
        <f t="shared" si="17"/>
        <v>0</v>
      </c>
      <c r="AY61" s="54">
        <f t="shared" si="20"/>
        <v>0</v>
      </c>
    </row>
    <row r="62" spans="1:51">
      <c r="A62" s="55" t="s">
        <v>215</v>
      </c>
      <c r="B62" s="55" t="s">
        <v>235</v>
      </c>
      <c r="C62" s="15" t="s">
        <v>236</v>
      </c>
      <c r="D62" s="55" t="s">
        <v>237</v>
      </c>
      <c r="E62" s="55"/>
      <c r="F62" s="15">
        <f>'[2]F&amp;B Equipment'!CT62</f>
        <v>2</v>
      </c>
      <c r="G62" s="15">
        <v>7</v>
      </c>
      <c r="H62" s="15" t="s">
        <v>845</v>
      </c>
      <c r="I62" s="67">
        <v>22400</v>
      </c>
      <c r="J62" s="407">
        <f t="shared" si="18"/>
        <v>44800</v>
      </c>
      <c r="K62" s="16">
        <v>1</v>
      </c>
      <c r="L62" s="17">
        <f t="shared" si="0"/>
        <v>23296</v>
      </c>
      <c r="M62" s="16"/>
      <c r="N62" s="17">
        <f t="shared" si="1"/>
        <v>0</v>
      </c>
      <c r="O62" s="16"/>
      <c r="P62" s="17">
        <f t="shared" si="2"/>
        <v>0</v>
      </c>
      <c r="Q62" s="16"/>
      <c r="R62" s="18">
        <f t="shared" si="21"/>
        <v>0</v>
      </c>
      <c r="S62" s="16"/>
      <c r="T62" s="18">
        <f t="shared" si="3"/>
        <v>0</v>
      </c>
      <c r="U62" s="16"/>
      <c r="V62" s="18">
        <f t="shared" si="19"/>
        <v>0</v>
      </c>
      <c r="W62" s="16">
        <v>2</v>
      </c>
      <c r="X62" s="18">
        <f t="shared" si="4"/>
        <v>55903.349088228104</v>
      </c>
      <c r="Y62" s="16"/>
      <c r="Z62" s="18">
        <f t="shared" si="5"/>
        <v>0</v>
      </c>
      <c r="AA62" s="16"/>
      <c r="AB62" s="18">
        <f t="shared" si="6"/>
        <v>0</v>
      </c>
      <c r="AC62" s="16"/>
      <c r="AD62" s="18">
        <f t="shared" si="7"/>
        <v>0</v>
      </c>
      <c r="AE62" s="16">
        <v>0</v>
      </c>
      <c r="AF62" s="18">
        <f t="shared" si="8"/>
        <v>0</v>
      </c>
      <c r="AG62" s="16"/>
      <c r="AH62" s="18">
        <f t="shared" si="9"/>
        <v>0</v>
      </c>
      <c r="AI62" s="16"/>
      <c r="AJ62" s="18">
        <f t="shared" si="10"/>
        <v>0</v>
      </c>
      <c r="AK62" s="16"/>
      <c r="AL62" s="18">
        <f t="shared" si="11"/>
        <v>0</v>
      </c>
      <c r="AM62" s="16"/>
      <c r="AN62" s="18">
        <f t="shared" si="12"/>
        <v>0</v>
      </c>
      <c r="AO62" s="16">
        <v>2</v>
      </c>
      <c r="AP62" s="18">
        <f t="shared" si="13"/>
        <v>72941.190776565098</v>
      </c>
      <c r="AQ62" s="16"/>
      <c r="AR62" s="18">
        <f t="shared" si="14"/>
        <v>0</v>
      </c>
      <c r="AS62" s="16">
        <v>2</v>
      </c>
      <c r="AT62" s="18">
        <f t="shared" si="15"/>
        <v>77383.309294857914</v>
      </c>
      <c r="AU62" s="16"/>
      <c r="AV62" s="18">
        <f t="shared" si="16"/>
        <v>0</v>
      </c>
      <c r="AW62" s="16"/>
      <c r="AX62" s="18">
        <f t="shared" si="17"/>
        <v>0</v>
      </c>
      <c r="AY62" s="54">
        <f t="shared" si="20"/>
        <v>229523.84915965109</v>
      </c>
    </row>
    <row r="63" spans="1:51">
      <c r="A63" s="55" t="s">
        <v>215</v>
      </c>
      <c r="B63" s="55" t="s">
        <v>238</v>
      </c>
      <c r="C63" s="15" t="s">
        <v>239</v>
      </c>
      <c r="D63" s="55" t="s">
        <v>240</v>
      </c>
      <c r="E63" s="55"/>
      <c r="F63" s="15">
        <f>'[2]F&amp;B Equipment'!CT63</f>
        <v>8</v>
      </c>
      <c r="G63" s="15">
        <v>10</v>
      </c>
      <c r="H63" s="15" t="s">
        <v>845</v>
      </c>
      <c r="I63" s="67">
        <v>680</v>
      </c>
      <c r="J63" s="407">
        <f t="shared" si="18"/>
        <v>5440</v>
      </c>
      <c r="K63" s="16"/>
      <c r="L63" s="17">
        <f t="shared" si="0"/>
        <v>0</v>
      </c>
      <c r="M63" s="16"/>
      <c r="N63" s="17">
        <v>8</v>
      </c>
      <c r="O63" s="16"/>
      <c r="P63" s="17">
        <f t="shared" si="2"/>
        <v>0</v>
      </c>
      <c r="Q63" s="16"/>
      <c r="R63" s="18">
        <f t="shared" si="21"/>
        <v>0</v>
      </c>
      <c r="S63" s="16"/>
      <c r="T63" s="18">
        <f t="shared" si="3"/>
        <v>0</v>
      </c>
      <c r="U63" s="16"/>
      <c r="V63" s="18">
        <f t="shared" si="19"/>
        <v>0</v>
      </c>
      <c r="W63" s="16"/>
      <c r="X63" s="18">
        <f t="shared" si="4"/>
        <v>0</v>
      </c>
      <c r="Y63" s="16"/>
      <c r="Z63" s="18">
        <f t="shared" si="5"/>
        <v>0</v>
      </c>
      <c r="AA63" s="16"/>
      <c r="AB63" s="18">
        <f t="shared" si="6"/>
        <v>0</v>
      </c>
      <c r="AC63" s="16"/>
      <c r="AD63" s="18">
        <f t="shared" si="7"/>
        <v>0</v>
      </c>
      <c r="AE63" s="16"/>
      <c r="AF63" s="18">
        <f t="shared" si="8"/>
        <v>0</v>
      </c>
      <c r="AG63" s="16">
        <v>8</v>
      </c>
      <c r="AH63" s="18">
        <f t="shared" si="9"/>
        <v>7869.4582535495119</v>
      </c>
      <c r="AI63" s="16"/>
      <c r="AJ63" s="18">
        <f t="shared" si="10"/>
        <v>0</v>
      </c>
      <c r="AK63" s="16"/>
      <c r="AL63" s="18">
        <f t="shared" si="11"/>
        <v>0</v>
      </c>
      <c r="AM63" s="16"/>
      <c r="AN63" s="18">
        <f t="shared" si="12"/>
        <v>0</v>
      </c>
      <c r="AO63" s="16"/>
      <c r="AP63" s="18">
        <f t="shared" si="13"/>
        <v>0</v>
      </c>
      <c r="AQ63" s="16"/>
      <c r="AR63" s="18">
        <f t="shared" si="14"/>
        <v>0</v>
      </c>
      <c r="AS63" s="16"/>
      <c r="AT63" s="18">
        <f t="shared" si="15"/>
        <v>0</v>
      </c>
      <c r="AU63" s="16"/>
      <c r="AV63" s="18">
        <f t="shared" si="16"/>
        <v>0</v>
      </c>
      <c r="AW63" s="16">
        <v>8</v>
      </c>
      <c r="AX63" s="18">
        <f t="shared" si="17"/>
        <v>9968.7942723253636</v>
      </c>
      <c r="AY63" s="54">
        <f t="shared" si="20"/>
        <v>17846.252525874876</v>
      </c>
    </row>
    <row r="64" spans="1:51">
      <c r="A64" s="55" t="s">
        <v>215</v>
      </c>
      <c r="B64" s="55" t="s">
        <v>241</v>
      </c>
      <c r="C64" s="15"/>
      <c r="D64" s="55" t="s">
        <v>240</v>
      </c>
      <c r="E64" s="55"/>
      <c r="F64" s="15">
        <f>'[2]F&amp;B Equipment'!CT64</f>
        <v>9</v>
      </c>
      <c r="G64" s="15">
        <v>10</v>
      </c>
      <c r="H64" s="15" t="s">
        <v>845</v>
      </c>
      <c r="I64" s="67">
        <v>1332</v>
      </c>
      <c r="J64" s="407">
        <f t="shared" si="18"/>
        <v>11988</v>
      </c>
      <c r="K64" s="16"/>
      <c r="L64" s="17">
        <f t="shared" si="0"/>
        <v>0</v>
      </c>
      <c r="M64" s="16"/>
      <c r="N64" s="17">
        <f t="shared" si="1"/>
        <v>0</v>
      </c>
      <c r="O64" s="16"/>
      <c r="P64" s="17">
        <f t="shared" si="2"/>
        <v>0</v>
      </c>
      <c r="Q64" s="16">
        <v>9</v>
      </c>
      <c r="R64" s="18">
        <f t="shared" si="21"/>
        <v>13689.729686880002</v>
      </c>
      <c r="S64" s="16"/>
      <c r="T64" s="18">
        <f t="shared" si="3"/>
        <v>0</v>
      </c>
      <c r="U64" s="16"/>
      <c r="V64" s="18">
        <f t="shared" si="19"/>
        <v>0</v>
      </c>
      <c r="W64" s="16"/>
      <c r="X64" s="18">
        <f t="shared" si="4"/>
        <v>0</v>
      </c>
      <c r="Y64" s="16"/>
      <c r="Z64" s="18">
        <f t="shared" si="5"/>
        <v>0</v>
      </c>
      <c r="AA64" s="16"/>
      <c r="AB64" s="18">
        <f t="shared" si="6"/>
        <v>0</v>
      </c>
      <c r="AC64" s="16"/>
      <c r="AD64" s="18">
        <f t="shared" si="7"/>
        <v>0</v>
      </c>
      <c r="AE64" s="16"/>
      <c r="AF64" s="18">
        <f t="shared" si="8"/>
        <v>0</v>
      </c>
      <c r="AG64" s="16"/>
      <c r="AH64" s="18">
        <f t="shared" si="9"/>
        <v>0</v>
      </c>
      <c r="AI64" s="16"/>
      <c r="AJ64" s="18">
        <f t="shared" si="10"/>
        <v>0</v>
      </c>
      <c r="AK64" s="16">
        <v>9</v>
      </c>
      <c r="AL64" s="18">
        <f t="shared" si="11"/>
        <v>18397.851954991515</v>
      </c>
      <c r="AM64" s="16"/>
      <c r="AN64" s="18">
        <f t="shared" si="12"/>
        <v>0</v>
      </c>
      <c r="AO64" s="16"/>
      <c r="AP64" s="18">
        <f t="shared" si="13"/>
        <v>0</v>
      </c>
      <c r="AQ64" s="16"/>
      <c r="AR64" s="18">
        <f t="shared" si="14"/>
        <v>0</v>
      </c>
      <c r="AS64" s="16"/>
      <c r="AT64" s="18">
        <f t="shared" si="15"/>
        <v>0</v>
      </c>
      <c r="AU64" s="16"/>
      <c r="AV64" s="18">
        <f t="shared" si="16"/>
        <v>0</v>
      </c>
      <c r="AW64" s="16"/>
      <c r="AX64" s="18">
        <f t="shared" si="17"/>
        <v>0</v>
      </c>
      <c r="AY64" s="54">
        <f t="shared" si="20"/>
        <v>32087.581641871519</v>
      </c>
    </row>
    <row r="65" spans="1:51">
      <c r="A65" s="55" t="s">
        <v>215</v>
      </c>
      <c r="B65" s="55" t="s">
        <v>242</v>
      </c>
      <c r="C65" s="15" t="s">
        <v>226</v>
      </c>
      <c r="D65" s="55" t="s">
        <v>240</v>
      </c>
      <c r="E65" s="55"/>
      <c r="F65" s="15">
        <f>'[2]F&amp;B Equipment'!CT65</f>
        <v>43</v>
      </c>
      <c r="G65" s="15">
        <v>7</v>
      </c>
      <c r="H65" s="15" t="s">
        <v>845</v>
      </c>
      <c r="I65" s="67">
        <v>793</v>
      </c>
      <c r="J65" s="407">
        <f t="shared" si="18"/>
        <v>34099</v>
      </c>
      <c r="K65" s="16"/>
      <c r="L65" s="17">
        <f t="shared" si="0"/>
        <v>0</v>
      </c>
      <c r="M65" s="16">
        <v>10</v>
      </c>
      <c r="N65" s="17">
        <f t="shared" si="1"/>
        <v>8535.851999999999</v>
      </c>
      <c r="O65" s="16"/>
      <c r="P65" s="17">
        <f t="shared" si="2"/>
        <v>0</v>
      </c>
      <c r="Q65" s="16"/>
      <c r="R65" s="18">
        <f t="shared" si="21"/>
        <v>0</v>
      </c>
      <c r="S65" s="16"/>
      <c r="T65" s="18">
        <f t="shared" si="3"/>
        <v>0</v>
      </c>
      <c r="U65" s="16"/>
      <c r="V65" s="18">
        <f t="shared" si="19"/>
        <v>0</v>
      </c>
      <c r="W65" s="16"/>
      <c r="X65" s="18">
        <f t="shared" si="4"/>
        <v>0</v>
      </c>
      <c r="Y65" s="16"/>
      <c r="Z65" s="18">
        <f t="shared" si="5"/>
        <v>0</v>
      </c>
      <c r="AA65" s="16">
        <v>10</v>
      </c>
      <c r="AB65" s="18">
        <f t="shared" si="6"/>
        <v>10498.021293934609</v>
      </c>
      <c r="AC65" s="16"/>
      <c r="AD65" s="18">
        <f t="shared" si="7"/>
        <v>0</v>
      </c>
      <c r="AE65" s="16"/>
      <c r="AF65" s="18">
        <f t="shared" si="8"/>
        <v>0</v>
      </c>
      <c r="AG65" s="16"/>
      <c r="AH65" s="18">
        <f t="shared" si="9"/>
        <v>0</v>
      </c>
      <c r="AI65" s="16"/>
      <c r="AJ65" s="18">
        <f t="shared" si="10"/>
        <v>0</v>
      </c>
      <c r="AK65" s="16">
        <v>15</v>
      </c>
      <c r="AL65" s="18">
        <f t="shared" si="11"/>
        <v>18255.125876261602</v>
      </c>
      <c r="AM65" s="16"/>
      <c r="AN65" s="18">
        <f t="shared" si="12"/>
        <v>0</v>
      </c>
      <c r="AO65" s="16"/>
      <c r="AP65" s="18">
        <f t="shared" si="13"/>
        <v>0</v>
      </c>
      <c r="AQ65" s="16"/>
      <c r="AR65" s="18">
        <f t="shared" si="14"/>
        <v>0</v>
      </c>
      <c r="AS65" s="16"/>
      <c r="AT65" s="18">
        <f t="shared" si="15"/>
        <v>0</v>
      </c>
      <c r="AU65" s="16"/>
      <c r="AV65" s="18">
        <f t="shared" si="16"/>
        <v>0</v>
      </c>
      <c r="AW65" s="16">
        <v>15</v>
      </c>
      <c r="AX65" s="18">
        <f t="shared" si="17"/>
        <v>21797.574975976138</v>
      </c>
      <c r="AY65" s="54">
        <f t="shared" si="20"/>
        <v>59086.574146172352</v>
      </c>
    </row>
    <row r="66" spans="1:51">
      <c r="A66" s="55" t="s">
        <v>245</v>
      </c>
      <c r="B66" s="55" t="s">
        <v>739</v>
      </c>
      <c r="C66" s="19" t="s">
        <v>874</v>
      </c>
      <c r="D66" s="55"/>
      <c r="E66" s="55"/>
      <c r="F66" s="15">
        <f>'[2]F&amp;B Equipment'!CT66</f>
        <v>1</v>
      </c>
      <c r="G66" s="15">
        <v>15</v>
      </c>
      <c r="H66" s="15" t="s">
        <v>807</v>
      </c>
      <c r="I66" s="67">
        <v>95000</v>
      </c>
      <c r="J66" s="407">
        <f t="shared" si="18"/>
        <v>95000</v>
      </c>
      <c r="K66" s="16"/>
      <c r="L66" s="17">
        <f t="shared" si="0"/>
        <v>0</v>
      </c>
      <c r="M66" s="16">
        <v>1</v>
      </c>
      <c r="N66" s="17">
        <f t="shared" si="1"/>
        <v>102258</v>
      </c>
      <c r="O66" s="16"/>
      <c r="P66" s="17">
        <f t="shared" si="2"/>
        <v>0</v>
      </c>
      <c r="Q66" s="16"/>
      <c r="R66" s="18">
        <f t="shared" si="21"/>
        <v>0</v>
      </c>
      <c r="S66" s="16"/>
      <c r="T66" s="18">
        <f t="shared" si="3"/>
        <v>0</v>
      </c>
      <c r="U66" s="16"/>
      <c r="V66" s="18">
        <f t="shared" si="19"/>
        <v>0</v>
      </c>
      <c r="W66" s="16"/>
      <c r="X66" s="18">
        <f t="shared" si="4"/>
        <v>0</v>
      </c>
      <c r="Y66" s="16"/>
      <c r="Z66" s="18">
        <f t="shared" si="5"/>
        <v>0</v>
      </c>
      <c r="AA66" s="16"/>
      <c r="AB66" s="18">
        <f t="shared" si="6"/>
        <v>0</v>
      </c>
      <c r="AC66" s="16"/>
      <c r="AD66" s="18">
        <f t="shared" si="7"/>
        <v>0</v>
      </c>
      <c r="AE66" s="16"/>
      <c r="AF66" s="18">
        <f t="shared" si="8"/>
        <v>0</v>
      </c>
      <c r="AG66" s="16"/>
      <c r="AH66" s="18">
        <f t="shared" si="9"/>
        <v>0</v>
      </c>
      <c r="AI66" s="16"/>
      <c r="AJ66" s="18">
        <f t="shared" si="10"/>
        <v>0</v>
      </c>
      <c r="AK66" s="16"/>
      <c r="AL66" s="18">
        <f t="shared" si="11"/>
        <v>0</v>
      </c>
      <c r="AM66" s="16"/>
      <c r="AN66" s="18">
        <f t="shared" si="12"/>
        <v>0</v>
      </c>
      <c r="AO66" s="16">
        <v>1</v>
      </c>
      <c r="AP66" s="18">
        <f t="shared" si="13"/>
        <v>154674.40008423402</v>
      </c>
      <c r="AQ66" s="16"/>
      <c r="AR66" s="18">
        <f t="shared" si="14"/>
        <v>0</v>
      </c>
      <c r="AS66" s="16"/>
      <c r="AT66" s="18">
        <f t="shared" si="15"/>
        <v>0</v>
      </c>
      <c r="AU66" s="16"/>
      <c r="AV66" s="18">
        <f t="shared" si="16"/>
        <v>0</v>
      </c>
      <c r="AW66" s="16"/>
      <c r="AX66" s="18">
        <f t="shared" si="17"/>
        <v>0</v>
      </c>
      <c r="AY66" s="54">
        <f t="shared" si="20"/>
        <v>256932.40008423402</v>
      </c>
    </row>
    <row r="67" spans="1:51">
      <c r="A67" s="55" t="s">
        <v>245</v>
      </c>
      <c r="B67" s="55" t="s">
        <v>247</v>
      </c>
      <c r="C67" s="15"/>
      <c r="D67" s="55"/>
      <c r="E67" s="55"/>
      <c r="F67" s="15">
        <f>'[2]F&amp;B Equipment'!CT67</f>
        <v>3</v>
      </c>
      <c r="G67" s="15">
        <v>10</v>
      </c>
      <c r="H67" s="15" t="s">
        <v>845</v>
      </c>
      <c r="I67" s="67">
        <v>1475</v>
      </c>
      <c r="J67" s="407">
        <f t="shared" si="18"/>
        <v>4425</v>
      </c>
      <c r="K67" s="16"/>
      <c r="L67" s="17">
        <f t="shared" si="0"/>
        <v>0</v>
      </c>
      <c r="M67" s="16"/>
      <c r="N67" s="17">
        <f t="shared" si="1"/>
        <v>0</v>
      </c>
      <c r="O67" s="16"/>
      <c r="P67" s="17">
        <f t="shared" si="2"/>
        <v>0</v>
      </c>
      <c r="Q67" s="16"/>
      <c r="R67" s="18">
        <f t="shared" si="21"/>
        <v>0</v>
      </c>
      <c r="S67" s="16">
        <v>3</v>
      </c>
      <c r="T67" s="18">
        <f t="shared" si="3"/>
        <v>5204.7351918900004</v>
      </c>
      <c r="U67" s="16"/>
      <c r="V67" s="18">
        <f t="shared" si="19"/>
        <v>0</v>
      </c>
      <c r="W67" s="16"/>
      <c r="X67" s="18">
        <f t="shared" si="4"/>
        <v>0</v>
      </c>
      <c r="Y67" s="16"/>
      <c r="Z67" s="18">
        <f t="shared" si="5"/>
        <v>0</v>
      </c>
      <c r="AA67" s="16"/>
      <c r="AB67" s="18">
        <f t="shared" si="6"/>
        <v>0</v>
      </c>
      <c r="AC67" s="16"/>
      <c r="AD67" s="18">
        <f t="shared" si="7"/>
        <v>0</v>
      </c>
      <c r="AE67" s="16"/>
      <c r="AF67" s="18">
        <f t="shared" si="8"/>
        <v>0</v>
      </c>
      <c r="AG67" s="16"/>
      <c r="AH67" s="18">
        <f t="shared" si="9"/>
        <v>0</v>
      </c>
      <c r="AI67" s="16"/>
      <c r="AJ67" s="18">
        <f t="shared" si="10"/>
        <v>0</v>
      </c>
      <c r="AK67" s="16"/>
      <c r="AL67" s="18">
        <f t="shared" si="11"/>
        <v>0</v>
      </c>
      <c r="AM67" s="16">
        <v>3</v>
      </c>
      <c r="AN67" s="18">
        <f t="shared" si="12"/>
        <v>6994.7288745297446</v>
      </c>
      <c r="AO67" s="16"/>
      <c r="AP67" s="18">
        <f t="shared" si="13"/>
        <v>0</v>
      </c>
      <c r="AQ67" s="16"/>
      <c r="AR67" s="18">
        <f t="shared" si="14"/>
        <v>0</v>
      </c>
      <c r="AS67" s="16"/>
      <c r="AT67" s="18">
        <f t="shared" si="15"/>
        <v>0</v>
      </c>
      <c r="AU67" s="16"/>
      <c r="AV67" s="18">
        <f t="shared" si="16"/>
        <v>0</v>
      </c>
      <c r="AW67" s="16">
        <v>3</v>
      </c>
      <c r="AX67" s="18">
        <f t="shared" si="17"/>
        <v>8108.8078409999507</v>
      </c>
      <c r="AY67" s="54">
        <f t="shared" si="20"/>
        <v>20308.271907419694</v>
      </c>
    </row>
    <row r="68" spans="1:51">
      <c r="A68" s="55" t="s">
        <v>143</v>
      </c>
      <c r="B68" s="55" t="s">
        <v>801</v>
      </c>
      <c r="C68" s="15"/>
      <c r="D68" s="55" t="s">
        <v>248</v>
      </c>
      <c r="E68" s="55" t="s">
        <v>808</v>
      </c>
      <c r="F68" s="15">
        <f>'[2]F&amp;B Equipment'!CT68</f>
        <v>16</v>
      </c>
      <c r="G68" s="15">
        <v>7</v>
      </c>
      <c r="H68" s="15" t="s">
        <v>845</v>
      </c>
      <c r="I68" s="67">
        <v>2249</v>
      </c>
      <c r="J68" s="407">
        <f t="shared" si="18"/>
        <v>35984</v>
      </c>
      <c r="K68" s="16"/>
      <c r="L68" s="17">
        <f t="shared" si="0"/>
        <v>0</v>
      </c>
      <c r="M68" s="16"/>
      <c r="N68" s="17">
        <f t="shared" si="1"/>
        <v>0</v>
      </c>
      <c r="O68" s="16"/>
      <c r="P68" s="17">
        <f t="shared" si="2"/>
        <v>0</v>
      </c>
      <c r="Q68" s="16"/>
      <c r="R68" s="18">
        <f t="shared" si="21"/>
        <v>0</v>
      </c>
      <c r="S68" s="16">
        <v>5</v>
      </c>
      <c r="T68" s="18">
        <f t="shared" si="3"/>
        <v>13226.496549785999</v>
      </c>
      <c r="U68" s="16"/>
      <c r="V68" s="18">
        <f t="shared" si="19"/>
        <v>0</v>
      </c>
      <c r="W68" s="16"/>
      <c r="X68" s="18">
        <f t="shared" si="4"/>
        <v>0</v>
      </c>
      <c r="Y68" s="16"/>
      <c r="Z68" s="18">
        <f t="shared" si="5"/>
        <v>0</v>
      </c>
      <c r="AA68" s="16"/>
      <c r="AB68" s="18">
        <f t="shared" si="6"/>
        <v>0</v>
      </c>
      <c r="AC68" s="16">
        <v>5</v>
      </c>
      <c r="AD68" s="18">
        <f t="shared" si="7"/>
        <v>15333.13454398531</v>
      </c>
      <c r="AE68" s="16"/>
      <c r="AF68" s="18">
        <f t="shared" si="8"/>
        <v>0</v>
      </c>
      <c r="AG68" s="16"/>
      <c r="AH68" s="18">
        <f t="shared" si="9"/>
        <v>0</v>
      </c>
      <c r="AI68" s="16"/>
      <c r="AJ68" s="18">
        <f t="shared" si="10"/>
        <v>0</v>
      </c>
      <c r="AK68" s="16"/>
      <c r="AL68" s="18">
        <f t="shared" si="11"/>
        <v>0</v>
      </c>
      <c r="AM68" s="16">
        <v>5</v>
      </c>
      <c r="AN68" s="18">
        <f t="shared" si="12"/>
        <v>17775.305354595926</v>
      </c>
      <c r="AO68" s="16"/>
      <c r="AP68" s="18">
        <f t="shared" si="13"/>
        <v>0</v>
      </c>
      <c r="AQ68" s="16"/>
      <c r="AR68" s="18">
        <f t="shared" si="14"/>
        <v>0</v>
      </c>
      <c r="AS68" s="16"/>
      <c r="AT68" s="18">
        <f t="shared" si="15"/>
        <v>0</v>
      </c>
      <c r="AU68" s="16"/>
      <c r="AV68" s="18">
        <f t="shared" si="16"/>
        <v>0</v>
      </c>
      <c r="AW68" s="16">
        <v>5</v>
      </c>
      <c r="AX68" s="18">
        <f t="shared" si="17"/>
        <v>20606.45066034903</v>
      </c>
      <c r="AY68" s="54">
        <f t="shared" si="20"/>
        <v>66941.38710871627</v>
      </c>
    </row>
    <row r="69" spans="1:51">
      <c r="A69" s="55" t="s">
        <v>143</v>
      </c>
      <c r="B69" s="55" t="s">
        <v>1328</v>
      </c>
      <c r="C69" s="15" t="s">
        <v>250</v>
      </c>
      <c r="D69" s="55" t="s">
        <v>251</v>
      </c>
      <c r="E69" s="55"/>
      <c r="F69" s="15">
        <f>'[2]F&amp;B Equipment'!CT69</f>
        <v>7</v>
      </c>
      <c r="G69" s="15">
        <v>7</v>
      </c>
      <c r="H69" s="15" t="s">
        <v>845</v>
      </c>
      <c r="I69" s="67">
        <v>5670</v>
      </c>
      <c r="J69" s="407">
        <f t="shared" si="18"/>
        <v>39690</v>
      </c>
      <c r="K69" s="16"/>
      <c r="L69" s="17">
        <f t="shared" si="0"/>
        <v>0</v>
      </c>
      <c r="M69" s="16">
        <v>3</v>
      </c>
      <c r="N69" s="17">
        <f t="shared" si="1"/>
        <v>18309.563999999998</v>
      </c>
      <c r="O69" s="16"/>
      <c r="P69" s="17">
        <f t="shared" si="2"/>
        <v>0</v>
      </c>
      <c r="Q69" s="16"/>
      <c r="R69" s="18">
        <f t="shared" si="21"/>
        <v>0</v>
      </c>
      <c r="S69" s="16"/>
      <c r="T69" s="18">
        <f t="shared" si="3"/>
        <v>0</v>
      </c>
      <c r="U69" s="16"/>
      <c r="V69" s="18">
        <f t="shared" si="19"/>
        <v>0</v>
      </c>
      <c r="W69" s="16"/>
      <c r="X69" s="18">
        <f t="shared" si="4"/>
        <v>0</v>
      </c>
      <c r="Y69" s="16"/>
      <c r="Z69" s="18">
        <f t="shared" si="5"/>
        <v>0</v>
      </c>
      <c r="AA69" s="16">
        <v>3</v>
      </c>
      <c r="AB69" s="18">
        <f t="shared" si="6"/>
        <v>22518.454250924049</v>
      </c>
      <c r="AC69" s="16"/>
      <c r="AD69" s="18">
        <f t="shared" si="7"/>
        <v>0</v>
      </c>
      <c r="AE69" s="16"/>
      <c r="AF69" s="18">
        <f t="shared" si="8"/>
        <v>0</v>
      </c>
      <c r="AG69" s="16"/>
      <c r="AH69" s="18">
        <f t="shared" si="9"/>
        <v>0</v>
      </c>
      <c r="AI69" s="16"/>
      <c r="AJ69" s="18">
        <f t="shared" si="10"/>
        <v>0</v>
      </c>
      <c r="AK69" s="16"/>
      <c r="AL69" s="18">
        <f t="shared" si="11"/>
        <v>0</v>
      </c>
      <c r="AM69" s="16"/>
      <c r="AN69" s="18">
        <f t="shared" si="12"/>
        <v>0</v>
      </c>
      <c r="AO69" s="16">
        <v>3</v>
      </c>
      <c r="AP69" s="18">
        <f t="shared" si="13"/>
        <v>27694.858372977054</v>
      </c>
      <c r="AQ69" s="16"/>
      <c r="AR69" s="18">
        <f t="shared" si="14"/>
        <v>0</v>
      </c>
      <c r="AS69" s="16"/>
      <c r="AT69" s="18">
        <f t="shared" si="15"/>
        <v>0</v>
      </c>
      <c r="AU69" s="16"/>
      <c r="AV69" s="18">
        <f t="shared" si="16"/>
        <v>0</v>
      </c>
      <c r="AW69" s="16">
        <v>3</v>
      </c>
      <c r="AX69" s="18">
        <f t="shared" si="17"/>
        <v>31170.80709048795</v>
      </c>
      <c r="AY69" s="54">
        <f t="shared" si="20"/>
        <v>99693.683714389044</v>
      </c>
    </row>
    <row r="70" spans="1:51">
      <c r="A70" s="55" t="s">
        <v>143</v>
      </c>
      <c r="B70" s="55" t="s">
        <v>252</v>
      </c>
      <c r="C70" s="15" t="s">
        <v>253</v>
      </c>
      <c r="D70" s="55" t="s">
        <v>254</v>
      </c>
      <c r="E70" s="55"/>
      <c r="F70" s="15">
        <f>'[2]F&amp;B Equipment'!CT70</f>
        <v>8</v>
      </c>
      <c r="G70" s="15">
        <v>7</v>
      </c>
      <c r="H70" s="15" t="s">
        <v>845</v>
      </c>
      <c r="I70" s="67">
        <v>6910</v>
      </c>
      <c r="J70" s="407">
        <f t="shared" si="18"/>
        <v>55280</v>
      </c>
      <c r="K70" s="16"/>
      <c r="L70" s="17">
        <f t="shared" si="0"/>
        <v>0</v>
      </c>
      <c r="M70" s="16"/>
      <c r="N70" s="17">
        <f t="shared" si="1"/>
        <v>0</v>
      </c>
      <c r="O70" s="16"/>
      <c r="P70" s="17">
        <f t="shared" si="2"/>
        <v>0</v>
      </c>
      <c r="Q70" s="16"/>
      <c r="R70" s="18">
        <f t="shared" si="21"/>
        <v>0</v>
      </c>
      <c r="S70" s="16"/>
      <c r="T70" s="18">
        <f t="shared" si="3"/>
        <v>0</v>
      </c>
      <c r="U70" s="16"/>
      <c r="V70" s="18">
        <f t="shared" si="19"/>
        <v>0</v>
      </c>
      <c r="W70" s="16">
        <v>8</v>
      </c>
      <c r="X70" s="18">
        <f t="shared" si="4"/>
        <v>68980.739678510028</v>
      </c>
      <c r="Y70" s="16"/>
      <c r="Z70" s="18">
        <f t="shared" si="5"/>
        <v>0</v>
      </c>
      <c r="AA70" s="16"/>
      <c r="AB70" s="18">
        <f t="shared" si="6"/>
        <v>0</v>
      </c>
      <c r="AC70" s="16"/>
      <c r="AD70" s="18">
        <f t="shared" si="7"/>
        <v>0</v>
      </c>
      <c r="AE70" s="16"/>
      <c r="AF70" s="18">
        <f t="shared" si="8"/>
        <v>0</v>
      </c>
      <c r="AG70" s="16"/>
      <c r="AH70" s="18">
        <f t="shared" si="9"/>
        <v>0</v>
      </c>
      <c r="AI70" s="16"/>
      <c r="AJ70" s="18">
        <f t="shared" si="10"/>
        <v>0</v>
      </c>
      <c r="AK70" s="16"/>
      <c r="AL70" s="18">
        <f t="shared" si="11"/>
        <v>0</v>
      </c>
      <c r="AM70" s="16">
        <v>8</v>
      </c>
      <c r="AN70" s="18">
        <f t="shared" si="12"/>
        <v>87382.737216724141</v>
      </c>
      <c r="AO70" s="16"/>
      <c r="AP70" s="18">
        <f t="shared" si="13"/>
        <v>0</v>
      </c>
      <c r="AQ70" s="16"/>
      <c r="AR70" s="18">
        <f t="shared" si="14"/>
        <v>0</v>
      </c>
      <c r="AS70" s="16"/>
      <c r="AT70" s="18">
        <f t="shared" si="15"/>
        <v>0</v>
      </c>
      <c r="AU70" s="16"/>
      <c r="AV70" s="18">
        <f t="shared" si="16"/>
        <v>0</v>
      </c>
      <c r="AW70" s="16"/>
      <c r="AX70" s="18">
        <f t="shared" si="17"/>
        <v>0</v>
      </c>
      <c r="AY70" s="54">
        <f t="shared" si="20"/>
        <v>156363.47689523417</v>
      </c>
    </row>
    <row r="71" spans="1:51">
      <c r="A71" s="55" t="s">
        <v>143</v>
      </c>
      <c r="B71" s="55" t="s">
        <v>255</v>
      </c>
      <c r="C71" s="15"/>
      <c r="D71" s="66" t="s">
        <v>704</v>
      </c>
      <c r="E71" s="55" t="s">
        <v>802</v>
      </c>
      <c r="F71" s="15">
        <f>'[2]F&amp;B Equipment'!CT71</f>
        <v>2</v>
      </c>
      <c r="G71" s="15">
        <v>7</v>
      </c>
      <c r="H71" s="15" t="s">
        <v>845</v>
      </c>
      <c r="I71" s="67">
        <v>1400</v>
      </c>
      <c r="J71" s="407">
        <f t="shared" si="18"/>
        <v>2800</v>
      </c>
      <c r="K71" s="16"/>
      <c r="L71" s="17">
        <f t="shared" si="0"/>
        <v>0</v>
      </c>
      <c r="M71" s="16">
        <v>2</v>
      </c>
      <c r="N71" s="17">
        <f t="shared" si="1"/>
        <v>3013.92</v>
      </c>
      <c r="O71" s="16"/>
      <c r="P71" s="17">
        <f t="shared" si="2"/>
        <v>0</v>
      </c>
      <c r="Q71" s="16"/>
      <c r="R71" s="18">
        <f t="shared" si="21"/>
        <v>0</v>
      </c>
      <c r="S71" s="16"/>
      <c r="T71" s="18">
        <f t="shared" si="3"/>
        <v>0</v>
      </c>
      <c r="U71" s="16"/>
      <c r="V71" s="18">
        <f t="shared" si="19"/>
        <v>0</v>
      </c>
      <c r="W71" s="16"/>
      <c r="X71" s="18">
        <f t="shared" si="4"/>
        <v>0</v>
      </c>
      <c r="Y71" s="16"/>
      <c r="Z71" s="18">
        <f t="shared" si="5"/>
        <v>0</v>
      </c>
      <c r="AA71" s="16">
        <v>2</v>
      </c>
      <c r="AB71" s="18">
        <f t="shared" si="6"/>
        <v>3706.7414404813248</v>
      </c>
      <c r="AC71" s="16"/>
      <c r="AD71" s="18">
        <f t="shared" si="7"/>
        <v>0</v>
      </c>
      <c r="AE71" s="16"/>
      <c r="AF71" s="18">
        <f t="shared" si="8"/>
        <v>0</v>
      </c>
      <c r="AG71" s="16"/>
      <c r="AH71" s="18">
        <f t="shared" si="9"/>
        <v>0</v>
      </c>
      <c r="AI71" s="16"/>
      <c r="AJ71" s="18">
        <f t="shared" si="10"/>
        <v>0</v>
      </c>
      <c r="AK71" s="16"/>
      <c r="AL71" s="18">
        <f t="shared" si="11"/>
        <v>0</v>
      </c>
      <c r="AM71" s="16"/>
      <c r="AN71" s="18">
        <f t="shared" si="12"/>
        <v>0</v>
      </c>
      <c r="AO71" s="16">
        <v>2</v>
      </c>
      <c r="AP71" s="18">
        <f t="shared" si="13"/>
        <v>4558.8244235353186</v>
      </c>
      <c r="AQ71" s="16"/>
      <c r="AR71" s="18">
        <f t="shared" si="14"/>
        <v>0</v>
      </c>
      <c r="AS71" s="16"/>
      <c r="AT71" s="18">
        <f t="shared" si="15"/>
        <v>0</v>
      </c>
      <c r="AU71" s="16"/>
      <c r="AV71" s="18">
        <f t="shared" si="16"/>
        <v>0</v>
      </c>
      <c r="AW71" s="16">
        <v>2</v>
      </c>
      <c r="AX71" s="18">
        <f t="shared" si="17"/>
        <v>5130.9970519321723</v>
      </c>
      <c r="AY71" s="54">
        <f t="shared" si="20"/>
        <v>16410.482915948814</v>
      </c>
    </row>
    <row r="72" spans="1:51">
      <c r="A72" s="55" t="s">
        <v>742</v>
      </c>
      <c r="B72" s="55" t="s">
        <v>258</v>
      </c>
      <c r="C72" s="15" t="s">
        <v>213</v>
      </c>
      <c r="D72" s="55" t="s">
        <v>259</v>
      </c>
      <c r="E72" s="55" t="s">
        <v>260</v>
      </c>
      <c r="F72" s="15">
        <f>'[2]F&amp;B Equipment'!CT72</f>
        <v>1</v>
      </c>
      <c r="G72" s="15">
        <v>10</v>
      </c>
      <c r="H72" s="15" t="s">
        <v>845</v>
      </c>
      <c r="I72" s="67">
        <v>28120</v>
      </c>
      <c r="J72" s="407">
        <f t="shared" si="18"/>
        <v>28120</v>
      </c>
      <c r="K72" s="16"/>
      <c r="L72" s="17">
        <f t="shared" si="0"/>
        <v>0</v>
      </c>
      <c r="M72" s="16"/>
      <c r="N72" s="17">
        <f t="shared" si="1"/>
        <v>0</v>
      </c>
      <c r="O72" s="16"/>
      <c r="P72" s="17">
        <f t="shared" si="2"/>
        <v>0</v>
      </c>
      <c r="Q72" s="16"/>
      <c r="R72" s="18">
        <f>Q72*(I72*R$8)</f>
        <v>0</v>
      </c>
      <c r="S72" s="16"/>
      <c r="T72" s="18">
        <f t="shared" si="3"/>
        <v>0</v>
      </c>
      <c r="U72" s="16"/>
      <c r="V72" s="18">
        <f t="shared" si="19"/>
        <v>0</v>
      </c>
      <c r="W72" s="16"/>
      <c r="X72" s="18">
        <f t="shared" si="4"/>
        <v>0</v>
      </c>
      <c r="Y72" s="16">
        <v>1</v>
      </c>
      <c r="Z72" s="18">
        <f t="shared" si="5"/>
        <v>36142.014322584895</v>
      </c>
      <c r="AA72" s="16"/>
      <c r="AB72" s="18">
        <f t="shared" si="6"/>
        <v>0</v>
      </c>
      <c r="AC72" s="16"/>
      <c r="AD72" s="18">
        <f t="shared" si="7"/>
        <v>0</v>
      </c>
      <c r="AE72" s="16"/>
      <c r="AF72" s="18">
        <f t="shared" si="8"/>
        <v>0</v>
      </c>
      <c r="AG72" s="16"/>
      <c r="AH72" s="18">
        <f t="shared" si="9"/>
        <v>0</v>
      </c>
      <c r="AI72" s="16"/>
      <c r="AJ72" s="18">
        <f t="shared" si="10"/>
        <v>0</v>
      </c>
      <c r="AK72" s="16"/>
      <c r="AL72" s="18">
        <f t="shared" si="11"/>
        <v>0</v>
      </c>
      <c r="AM72" s="16"/>
      <c r="AN72" s="18">
        <f t="shared" si="12"/>
        <v>0</v>
      </c>
      <c r="AO72" s="16"/>
      <c r="AP72" s="18">
        <f t="shared" si="13"/>
        <v>0</v>
      </c>
      <c r="AQ72" s="16"/>
      <c r="AR72" s="18">
        <f t="shared" si="14"/>
        <v>0</v>
      </c>
      <c r="AS72" s="16">
        <v>1</v>
      </c>
      <c r="AT72" s="18">
        <f t="shared" si="15"/>
        <v>48571.845030611708</v>
      </c>
      <c r="AU72" s="16"/>
      <c r="AV72" s="18">
        <f t="shared" si="16"/>
        <v>0</v>
      </c>
      <c r="AW72" s="16"/>
      <c r="AX72" s="18">
        <f t="shared" si="17"/>
        <v>0</v>
      </c>
      <c r="AY72" s="54">
        <f t="shared" si="20"/>
        <v>84713.859353196603</v>
      </c>
    </row>
    <row r="73" spans="1:51">
      <c r="A73" s="55" t="s">
        <v>742</v>
      </c>
      <c r="B73" s="55" t="s">
        <v>304</v>
      </c>
      <c r="C73" s="15" t="s">
        <v>574</v>
      </c>
      <c r="D73" s="55" t="s">
        <v>264</v>
      </c>
      <c r="E73" s="55" t="s">
        <v>305</v>
      </c>
      <c r="F73" s="15">
        <f>'[2]F&amp;B Equipment'!CT73</f>
        <v>2</v>
      </c>
      <c r="G73" s="19">
        <v>10</v>
      </c>
      <c r="H73" s="15" t="s">
        <v>833</v>
      </c>
      <c r="I73" s="67">
        <v>14864</v>
      </c>
      <c r="J73" s="407">
        <f t="shared" si="18"/>
        <v>29728</v>
      </c>
      <c r="K73" s="16">
        <v>1</v>
      </c>
      <c r="L73" s="17">
        <f t="shared" ref="L73:L136" si="22">(I73*K73)*(1+$K$8)</f>
        <v>15458.560000000001</v>
      </c>
      <c r="M73" s="16"/>
      <c r="N73" s="17">
        <f t="shared" ref="N73:N136" si="23">M73*(I73*$N$8)</f>
        <v>0</v>
      </c>
      <c r="O73" s="16"/>
      <c r="P73" s="17">
        <f t="shared" ref="P73:P136" si="24">O73*(I73*$P$8)</f>
        <v>0</v>
      </c>
      <c r="Q73" s="16"/>
      <c r="R73" s="18">
        <f>Q73*(I73*R$8)</f>
        <v>0</v>
      </c>
      <c r="S73" s="16"/>
      <c r="T73" s="18">
        <f t="shared" ref="T73:T136" si="25">S73*(I73*$T$8)</f>
        <v>0</v>
      </c>
      <c r="U73" s="16">
        <v>1</v>
      </c>
      <c r="V73" s="18">
        <f t="shared" si="19"/>
        <v>18007.701561360576</v>
      </c>
      <c r="W73" s="16"/>
      <c r="X73" s="18">
        <f t="shared" ref="X73:X136" si="26">W73*(I73*$X$8)</f>
        <v>0</v>
      </c>
      <c r="Y73" s="16"/>
      <c r="Z73" s="18">
        <f t="shared" ref="Z73:Z136" si="27">Y73*(I73*$Z$8)</f>
        <v>0</v>
      </c>
      <c r="AA73" s="16"/>
      <c r="AB73" s="18">
        <f t="shared" ref="AB73:AB136" si="28">AA73*($I73*$AB$8)</f>
        <v>0</v>
      </c>
      <c r="AC73" s="16"/>
      <c r="AD73" s="18">
        <f t="shared" ref="AD73:AD136" si="29">AC73*($I73*$AD$8)</f>
        <v>0</v>
      </c>
      <c r="AE73" s="16"/>
      <c r="AF73" s="18">
        <f t="shared" ref="AF73:AF136" si="30">AE73*($I73*$AF$8)</f>
        <v>0</v>
      </c>
      <c r="AG73" s="16"/>
      <c r="AH73" s="18">
        <f t="shared" ref="AH73:AH136" si="31">AG73*($I73*$AH$8)</f>
        <v>0</v>
      </c>
      <c r="AI73" s="16"/>
      <c r="AJ73" s="18">
        <f t="shared" ref="AJ73:AJ136" si="32">AI73*($I73*$AJ$8)</f>
        <v>0</v>
      </c>
      <c r="AK73" s="16"/>
      <c r="AL73" s="18">
        <f t="shared" ref="AL73:AL136" si="33">AK73*($I73*$AL$8)</f>
        <v>0</v>
      </c>
      <c r="AM73" s="16"/>
      <c r="AN73" s="18">
        <f t="shared" ref="AN73:AN136" si="34">AM73*($I73*$AN$8)</f>
        <v>0</v>
      </c>
      <c r="AO73" s="16">
        <v>2</v>
      </c>
      <c r="AP73" s="18">
        <f t="shared" ref="AP73:AP136" si="35">AO73*($I73*$AP$8)</f>
        <v>48401.690165306405</v>
      </c>
      <c r="AQ73" s="16"/>
      <c r="AR73" s="18">
        <f t="shared" ref="AR73:AR136" si="36">AQ73*($I73*$AR$8)</f>
        <v>0</v>
      </c>
      <c r="AS73" s="16"/>
      <c r="AT73" s="18">
        <f t="shared" ref="AT73:AT136" si="37">AS73*($I73*$AT$8)</f>
        <v>0</v>
      </c>
      <c r="AU73" s="16"/>
      <c r="AV73" s="18">
        <f t="shared" ref="AV73:AV136" si="38">AU73*($I73*$AV$8)</f>
        <v>0</v>
      </c>
      <c r="AW73" s="16"/>
      <c r="AX73" s="18">
        <f t="shared" ref="AX73:AX136" si="39">AW73*($I73*$AX$8)</f>
        <v>0</v>
      </c>
      <c r="AY73" s="54">
        <f t="shared" si="20"/>
        <v>81867.951726666972</v>
      </c>
    </row>
    <row r="74" spans="1:51">
      <c r="A74" s="55" t="s">
        <v>742</v>
      </c>
      <c r="B74" s="55" t="s">
        <v>280</v>
      </c>
      <c r="C74" s="15" t="s">
        <v>236</v>
      </c>
      <c r="D74" s="55" t="s">
        <v>264</v>
      </c>
      <c r="E74" s="55" t="s">
        <v>281</v>
      </c>
      <c r="F74" s="15">
        <f>'[2]F&amp;B Equipment'!CT74</f>
        <v>1</v>
      </c>
      <c r="G74" s="15">
        <v>10</v>
      </c>
      <c r="H74" s="15" t="s">
        <v>845</v>
      </c>
      <c r="I74" s="67">
        <v>16508</v>
      </c>
      <c r="J74" s="407">
        <f t="shared" ref="J74:J137" si="40">+F74*I74</f>
        <v>16508</v>
      </c>
      <c r="K74" s="16"/>
      <c r="L74" s="17">
        <f t="shared" si="22"/>
        <v>0</v>
      </c>
      <c r="M74" s="16"/>
      <c r="N74" s="17">
        <f t="shared" si="23"/>
        <v>0</v>
      </c>
      <c r="O74" s="16"/>
      <c r="P74" s="17">
        <f t="shared" si="24"/>
        <v>0</v>
      </c>
      <c r="Q74" s="16"/>
      <c r="R74" s="18">
        <f t="shared" ref="R74:R82" si="41">Q74*(I74*R$8)</f>
        <v>0</v>
      </c>
      <c r="S74" s="16"/>
      <c r="T74" s="18">
        <f t="shared" si="25"/>
        <v>0</v>
      </c>
      <c r="U74" s="16"/>
      <c r="V74" s="18">
        <f t="shared" ref="V74:V137" si="42">U74*(I74*$V$8)</f>
        <v>0</v>
      </c>
      <c r="W74" s="16">
        <v>1</v>
      </c>
      <c r="X74" s="18">
        <f t="shared" si="26"/>
        <v>20599.385864921194</v>
      </c>
      <c r="Y74" s="16"/>
      <c r="Z74" s="18">
        <f t="shared" si="27"/>
        <v>0</v>
      </c>
      <c r="AA74" s="16"/>
      <c r="AB74" s="18">
        <f t="shared" si="28"/>
        <v>0</v>
      </c>
      <c r="AC74" s="16"/>
      <c r="AD74" s="18">
        <f t="shared" si="29"/>
        <v>0</v>
      </c>
      <c r="AE74" s="16"/>
      <c r="AF74" s="18">
        <f t="shared" si="30"/>
        <v>0</v>
      </c>
      <c r="AG74" s="16"/>
      <c r="AH74" s="18">
        <f t="shared" si="31"/>
        <v>0</v>
      </c>
      <c r="AI74" s="16"/>
      <c r="AJ74" s="18">
        <f t="shared" si="32"/>
        <v>0</v>
      </c>
      <c r="AK74" s="16"/>
      <c r="AL74" s="18">
        <f t="shared" si="33"/>
        <v>0</v>
      </c>
      <c r="AM74" s="16"/>
      <c r="AN74" s="18">
        <f t="shared" si="34"/>
        <v>0</v>
      </c>
      <c r="AO74" s="16"/>
      <c r="AP74" s="18">
        <f t="shared" si="35"/>
        <v>0</v>
      </c>
      <c r="AQ74" s="16">
        <v>1</v>
      </c>
      <c r="AR74" s="18">
        <f t="shared" si="36"/>
        <v>27683.852068297383</v>
      </c>
      <c r="AS74" s="16"/>
      <c r="AT74" s="18">
        <f t="shared" si="37"/>
        <v>0</v>
      </c>
      <c r="AU74" s="16"/>
      <c r="AV74" s="18">
        <f t="shared" si="38"/>
        <v>0</v>
      </c>
      <c r="AW74" s="16"/>
      <c r="AX74" s="18">
        <f t="shared" si="39"/>
        <v>0</v>
      </c>
      <c r="AY74" s="54">
        <f t="shared" ref="AY74:AY137" si="43">SUM(L74,N74,P74,R74,T74,V74,X74,Z74,AB74,AD74,AF74,AH74,AJ74,AL74,AN74,AP74,AR74,AT74,AV74,AX74)</f>
        <v>48283.237933218581</v>
      </c>
    </row>
    <row r="75" spans="1:51">
      <c r="A75" s="55" t="s">
        <v>742</v>
      </c>
      <c r="B75" s="55" t="s">
        <v>825</v>
      </c>
      <c r="C75" s="15" t="s">
        <v>574</v>
      </c>
      <c r="D75" s="55" t="s">
        <v>256</v>
      </c>
      <c r="E75" s="55" t="s">
        <v>301</v>
      </c>
      <c r="F75" s="15">
        <f>'[2]F&amp;B Equipment'!CT75</f>
        <v>1</v>
      </c>
      <c r="G75" s="19">
        <v>10</v>
      </c>
      <c r="H75" s="15" t="s">
        <v>845</v>
      </c>
      <c r="I75" s="67">
        <v>16951</v>
      </c>
      <c r="J75" s="407">
        <f t="shared" si="40"/>
        <v>16951</v>
      </c>
      <c r="K75" s="16"/>
      <c r="L75" s="17">
        <f t="shared" si="22"/>
        <v>0</v>
      </c>
      <c r="M75" s="16"/>
      <c r="N75" s="17">
        <f t="shared" si="23"/>
        <v>0</v>
      </c>
      <c r="O75" s="16"/>
      <c r="P75" s="17">
        <f t="shared" si="24"/>
        <v>0</v>
      </c>
      <c r="Q75" s="16"/>
      <c r="R75" s="18">
        <f t="shared" si="41"/>
        <v>0</v>
      </c>
      <c r="S75" s="16">
        <v>1</v>
      </c>
      <c r="T75" s="18">
        <f t="shared" si="25"/>
        <v>19937.958471802802</v>
      </c>
      <c r="U75" s="16"/>
      <c r="V75" s="18">
        <f t="shared" si="42"/>
        <v>0</v>
      </c>
      <c r="W75" s="16"/>
      <c r="X75" s="18">
        <f t="shared" si="26"/>
        <v>0</v>
      </c>
      <c r="Y75" s="16"/>
      <c r="Z75" s="18">
        <f t="shared" si="27"/>
        <v>0</v>
      </c>
      <c r="AA75" s="16"/>
      <c r="AB75" s="18">
        <f t="shared" si="28"/>
        <v>0</v>
      </c>
      <c r="AC75" s="16"/>
      <c r="AD75" s="18">
        <f t="shared" si="29"/>
        <v>0</v>
      </c>
      <c r="AE75" s="16"/>
      <c r="AF75" s="18">
        <f t="shared" si="30"/>
        <v>0</v>
      </c>
      <c r="AG75" s="16"/>
      <c r="AH75" s="18">
        <f t="shared" si="31"/>
        <v>0</v>
      </c>
      <c r="AI75" s="16"/>
      <c r="AJ75" s="18">
        <f t="shared" si="32"/>
        <v>0</v>
      </c>
      <c r="AK75" s="16"/>
      <c r="AL75" s="18">
        <f t="shared" si="33"/>
        <v>0</v>
      </c>
      <c r="AM75" s="16">
        <v>1</v>
      </c>
      <c r="AN75" s="18">
        <f t="shared" si="34"/>
        <v>26794.948960938691</v>
      </c>
      <c r="AO75" s="16"/>
      <c r="AP75" s="18">
        <f t="shared" si="35"/>
        <v>0</v>
      </c>
      <c r="AQ75" s="16"/>
      <c r="AR75" s="18">
        <f t="shared" si="36"/>
        <v>0</v>
      </c>
      <c r="AS75" s="16"/>
      <c r="AT75" s="18">
        <f t="shared" si="37"/>
        <v>0</v>
      </c>
      <c r="AU75" s="16"/>
      <c r="AV75" s="18">
        <f t="shared" si="38"/>
        <v>0</v>
      </c>
      <c r="AW75" s="16"/>
      <c r="AX75" s="18">
        <f t="shared" si="39"/>
        <v>0</v>
      </c>
      <c r="AY75" s="54">
        <f t="shared" si="43"/>
        <v>46732.907432741493</v>
      </c>
    </row>
    <row r="76" spans="1:51">
      <c r="A76" s="55" t="s">
        <v>742</v>
      </c>
      <c r="B76" s="55" t="s">
        <v>302</v>
      </c>
      <c r="C76" s="15" t="s">
        <v>213</v>
      </c>
      <c r="D76" s="55" t="s">
        <v>264</v>
      </c>
      <c r="E76" s="55" t="s">
        <v>303</v>
      </c>
      <c r="F76" s="15">
        <f>'[2]F&amp;B Equipment'!CT76</f>
        <v>14</v>
      </c>
      <c r="G76" s="19">
        <v>10</v>
      </c>
      <c r="H76" s="15" t="s">
        <v>845</v>
      </c>
      <c r="I76" s="67">
        <v>14075</v>
      </c>
      <c r="J76" s="407">
        <f t="shared" si="40"/>
        <v>197050</v>
      </c>
      <c r="K76" s="16"/>
      <c r="L76" s="17">
        <f t="shared" si="22"/>
        <v>0</v>
      </c>
      <c r="M76" s="16"/>
      <c r="N76" s="17">
        <f t="shared" si="23"/>
        <v>0</v>
      </c>
      <c r="O76" s="16"/>
      <c r="P76" s="17">
        <f t="shared" si="24"/>
        <v>0</v>
      </c>
      <c r="Q76" s="16">
        <v>5</v>
      </c>
      <c r="R76" s="18">
        <f t="shared" si="41"/>
        <v>80364.925485000014</v>
      </c>
      <c r="S76" s="16"/>
      <c r="T76" s="18">
        <f t="shared" si="25"/>
        <v>0</v>
      </c>
      <c r="U76" s="16"/>
      <c r="V76" s="18">
        <f t="shared" si="42"/>
        <v>0</v>
      </c>
      <c r="W76" s="16"/>
      <c r="X76" s="18">
        <f t="shared" si="26"/>
        <v>0</v>
      </c>
      <c r="Y76" s="16"/>
      <c r="Z76" s="18">
        <f t="shared" si="27"/>
        <v>0</v>
      </c>
      <c r="AA76" s="16">
        <v>5</v>
      </c>
      <c r="AB76" s="18">
        <f t="shared" si="28"/>
        <v>93164.974597811874</v>
      </c>
      <c r="AC76" s="16"/>
      <c r="AD76" s="18">
        <f t="shared" si="29"/>
        <v>0</v>
      </c>
      <c r="AE76" s="16"/>
      <c r="AF76" s="18">
        <f t="shared" si="30"/>
        <v>0</v>
      </c>
      <c r="AG76" s="16"/>
      <c r="AH76" s="18">
        <f t="shared" si="31"/>
        <v>0</v>
      </c>
      <c r="AI76" s="16"/>
      <c r="AJ76" s="18">
        <f t="shared" si="32"/>
        <v>0</v>
      </c>
      <c r="AK76" s="16">
        <v>5</v>
      </c>
      <c r="AL76" s="18">
        <f t="shared" si="33"/>
        <v>108003.73968406138</v>
      </c>
      <c r="AM76" s="16"/>
      <c r="AN76" s="18">
        <f t="shared" si="34"/>
        <v>0</v>
      </c>
      <c r="AO76" s="16"/>
      <c r="AP76" s="18">
        <f t="shared" si="35"/>
        <v>0</v>
      </c>
      <c r="AQ76" s="16"/>
      <c r="AR76" s="18">
        <f t="shared" si="36"/>
        <v>0</v>
      </c>
      <c r="AS76" s="16"/>
      <c r="AT76" s="18">
        <f t="shared" si="37"/>
        <v>0</v>
      </c>
      <c r="AU76" s="16">
        <v>5</v>
      </c>
      <c r="AV76" s="18">
        <f t="shared" si="38"/>
        <v>125205.93534317844</v>
      </c>
      <c r="AW76" s="16"/>
      <c r="AX76" s="18">
        <f t="shared" si="39"/>
        <v>0</v>
      </c>
      <c r="AY76" s="54">
        <f t="shared" si="43"/>
        <v>406739.57511005172</v>
      </c>
    </row>
    <row r="77" spans="1:51">
      <c r="A77" s="55" t="s">
        <v>742</v>
      </c>
      <c r="B77" s="55" t="s">
        <v>308</v>
      </c>
      <c r="C77" s="15" t="s">
        <v>213</v>
      </c>
      <c r="D77" s="55" t="s">
        <v>823</v>
      </c>
      <c r="E77" s="55"/>
      <c r="F77" s="15">
        <f>'[2]F&amp;B Equipment'!CT77</f>
        <v>10</v>
      </c>
      <c r="G77" s="15">
        <v>7</v>
      </c>
      <c r="H77" s="15" t="s">
        <v>845</v>
      </c>
      <c r="I77" s="67">
        <v>1859</v>
      </c>
      <c r="J77" s="407">
        <f t="shared" si="40"/>
        <v>18590</v>
      </c>
      <c r="K77" s="16"/>
      <c r="L77" s="17">
        <f t="shared" si="22"/>
        <v>0</v>
      </c>
      <c r="M77" s="16"/>
      <c r="N77" s="17">
        <f t="shared" si="23"/>
        <v>0</v>
      </c>
      <c r="O77" s="16">
        <v>5</v>
      </c>
      <c r="P77" s="17">
        <f t="shared" si="24"/>
        <v>10305.29214</v>
      </c>
      <c r="Q77" s="16"/>
      <c r="R77" s="18">
        <f t="shared" si="41"/>
        <v>0</v>
      </c>
      <c r="S77" s="16"/>
      <c r="T77" s="18">
        <f t="shared" si="25"/>
        <v>0</v>
      </c>
      <c r="U77" s="16"/>
      <c r="V77" s="18">
        <f t="shared" si="42"/>
        <v>0</v>
      </c>
      <c r="W77" s="16"/>
      <c r="X77" s="18">
        <f t="shared" si="26"/>
        <v>0</v>
      </c>
      <c r="Y77" s="16"/>
      <c r="Z77" s="18">
        <f t="shared" si="27"/>
        <v>0</v>
      </c>
      <c r="AA77" s="16">
        <v>5</v>
      </c>
      <c r="AB77" s="18">
        <f t="shared" si="28"/>
        <v>12305.057746169256</v>
      </c>
      <c r="AC77" s="16"/>
      <c r="AD77" s="18">
        <f t="shared" si="29"/>
        <v>0</v>
      </c>
      <c r="AE77" s="16"/>
      <c r="AF77" s="18">
        <f t="shared" si="30"/>
        <v>0</v>
      </c>
      <c r="AG77" s="16"/>
      <c r="AH77" s="18">
        <f t="shared" si="31"/>
        <v>0</v>
      </c>
      <c r="AI77" s="16"/>
      <c r="AJ77" s="18">
        <f t="shared" si="32"/>
        <v>0</v>
      </c>
      <c r="AK77" s="16">
        <v>5</v>
      </c>
      <c r="AL77" s="18">
        <f t="shared" si="33"/>
        <v>14264.934427898408</v>
      </c>
      <c r="AM77" s="16"/>
      <c r="AN77" s="18">
        <f t="shared" si="34"/>
        <v>0</v>
      </c>
      <c r="AO77" s="16"/>
      <c r="AP77" s="18">
        <f t="shared" si="35"/>
        <v>0</v>
      </c>
      <c r="AQ77" s="16"/>
      <c r="AR77" s="18">
        <f t="shared" si="36"/>
        <v>0</v>
      </c>
      <c r="AS77" s="16"/>
      <c r="AT77" s="18">
        <f t="shared" si="37"/>
        <v>0</v>
      </c>
      <c r="AU77" s="16">
        <v>5</v>
      </c>
      <c r="AV77" s="18">
        <f t="shared" si="38"/>
        <v>16536.968653852131</v>
      </c>
      <c r="AW77" s="16"/>
      <c r="AX77" s="18">
        <f t="shared" si="39"/>
        <v>0</v>
      </c>
      <c r="AY77" s="54">
        <f t="shared" si="43"/>
        <v>53412.252967919791</v>
      </c>
    </row>
    <row r="78" spans="1:51">
      <c r="A78" s="55" t="s">
        <v>742</v>
      </c>
      <c r="B78" s="55" t="s">
        <v>1313</v>
      </c>
      <c r="C78" s="15" t="s">
        <v>724</v>
      </c>
      <c r="D78" s="55" t="s">
        <v>264</v>
      </c>
      <c r="E78" s="55" t="s">
        <v>266</v>
      </c>
      <c r="F78" s="15">
        <f>'[2]F&amp;B Equipment'!CT78</f>
        <v>5</v>
      </c>
      <c r="G78" s="15">
        <v>10</v>
      </c>
      <c r="H78" s="15" t="s">
        <v>845</v>
      </c>
      <c r="I78" s="67">
        <v>6036</v>
      </c>
      <c r="J78" s="407">
        <f t="shared" si="40"/>
        <v>30180</v>
      </c>
      <c r="K78" s="16"/>
      <c r="L78" s="17">
        <f t="shared" si="22"/>
        <v>0</v>
      </c>
      <c r="M78" s="16"/>
      <c r="N78" s="17">
        <f t="shared" si="23"/>
        <v>0</v>
      </c>
      <c r="O78" s="16"/>
      <c r="P78" s="17">
        <f t="shared" si="24"/>
        <v>0</v>
      </c>
      <c r="Q78" s="16"/>
      <c r="R78" s="18">
        <f t="shared" si="41"/>
        <v>0</v>
      </c>
      <c r="S78" s="16">
        <v>5</v>
      </c>
      <c r="T78" s="18">
        <f t="shared" si="25"/>
        <v>35498.058325703998</v>
      </c>
      <c r="U78" s="16"/>
      <c r="V78" s="18">
        <f t="shared" si="42"/>
        <v>0</v>
      </c>
      <c r="W78" s="16"/>
      <c r="X78" s="18">
        <f t="shared" si="26"/>
        <v>0</v>
      </c>
      <c r="Y78" s="16"/>
      <c r="Z78" s="18">
        <f t="shared" si="27"/>
        <v>0</v>
      </c>
      <c r="AA78" s="16"/>
      <c r="AB78" s="18">
        <f t="shared" si="28"/>
        <v>0</v>
      </c>
      <c r="AC78" s="16"/>
      <c r="AD78" s="18">
        <f t="shared" si="29"/>
        <v>0</v>
      </c>
      <c r="AE78" s="16"/>
      <c r="AF78" s="18">
        <f t="shared" si="30"/>
        <v>0</v>
      </c>
      <c r="AG78" s="16"/>
      <c r="AH78" s="18">
        <f t="shared" si="31"/>
        <v>0</v>
      </c>
      <c r="AI78" s="16"/>
      <c r="AJ78" s="18">
        <f t="shared" si="32"/>
        <v>0</v>
      </c>
      <c r="AK78" s="16"/>
      <c r="AL78" s="18">
        <f t="shared" si="33"/>
        <v>0</v>
      </c>
      <c r="AM78" s="16">
        <v>5</v>
      </c>
      <c r="AN78" s="18">
        <f t="shared" si="34"/>
        <v>47706.422018826597</v>
      </c>
      <c r="AO78" s="16"/>
      <c r="AP78" s="18">
        <f t="shared" si="35"/>
        <v>0</v>
      </c>
      <c r="AQ78" s="16"/>
      <c r="AR78" s="18">
        <f t="shared" si="36"/>
        <v>0</v>
      </c>
      <c r="AS78" s="16"/>
      <c r="AT78" s="18">
        <f t="shared" si="37"/>
        <v>0</v>
      </c>
      <c r="AU78" s="16"/>
      <c r="AV78" s="18">
        <f t="shared" si="38"/>
        <v>0</v>
      </c>
      <c r="AW78" s="16"/>
      <c r="AX78" s="18">
        <f t="shared" si="39"/>
        <v>0</v>
      </c>
      <c r="AY78" s="54">
        <f t="shared" si="43"/>
        <v>83204.480344530602</v>
      </c>
    </row>
    <row r="79" spans="1:51">
      <c r="A79" s="55" t="s">
        <v>742</v>
      </c>
      <c r="B79" s="55" t="s">
        <v>733</v>
      </c>
      <c r="C79" s="15" t="s">
        <v>408</v>
      </c>
      <c r="D79" s="55" t="s">
        <v>385</v>
      </c>
      <c r="E79" s="55" t="s">
        <v>821</v>
      </c>
      <c r="F79" s="15">
        <f>'[2]F&amp;B Equipment'!CT79</f>
        <v>10</v>
      </c>
      <c r="G79" s="15">
        <v>7</v>
      </c>
      <c r="H79" s="15" t="s">
        <v>845</v>
      </c>
      <c r="I79" s="67">
        <v>3780</v>
      </c>
      <c r="J79" s="407">
        <f t="shared" si="40"/>
        <v>37800</v>
      </c>
      <c r="K79" s="16"/>
      <c r="L79" s="17">
        <f t="shared" si="22"/>
        <v>0</v>
      </c>
      <c r="M79" s="16"/>
      <c r="N79" s="17">
        <f t="shared" si="23"/>
        <v>0</v>
      </c>
      <c r="O79" s="16"/>
      <c r="P79" s="17">
        <f t="shared" si="24"/>
        <v>0</v>
      </c>
      <c r="Q79" s="16"/>
      <c r="R79" s="18">
        <f t="shared" si="41"/>
        <v>0</v>
      </c>
      <c r="S79" s="16"/>
      <c r="T79" s="18">
        <f t="shared" si="25"/>
        <v>0</v>
      </c>
      <c r="U79" s="16">
        <v>5</v>
      </c>
      <c r="V79" s="18">
        <f t="shared" si="42"/>
        <v>22897.306210287603</v>
      </c>
      <c r="W79" s="16"/>
      <c r="X79" s="18">
        <f t="shared" si="26"/>
        <v>0</v>
      </c>
      <c r="Y79" s="16"/>
      <c r="Z79" s="18">
        <f t="shared" si="27"/>
        <v>0</v>
      </c>
      <c r="AA79" s="16"/>
      <c r="AB79" s="18">
        <f t="shared" si="28"/>
        <v>0</v>
      </c>
      <c r="AC79" s="16"/>
      <c r="AD79" s="18">
        <f t="shared" si="29"/>
        <v>0</v>
      </c>
      <c r="AE79" s="16">
        <v>5</v>
      </c>
      <c r="AF79" s="18">
        <f t="shared" si="30"/>
        <v>26544.253460894804</v>
      </c>
      <c r="AG79" s="16"/>
      <c r="AH79" s="18">
        <f t="shared" si="31"/>
        <v>0</v>
      </c>
      <c r="AI79" s="16"/>
      <c r="AJ79" s="18">
        <f t="shared" si="32"/>
        <v>0</v>
      </c>
      <c r="AK79" s="16"/>
      <c r="AL79" s="18">
        <f t="shared" si="33"/>
        <v>0</v>
      </c>
      <c r="AM79" s="16"/>
      <c r="AN79" s="18">
        <f t="shared" si="34"/>
        <v>0</v>
      </c>
      <c r="AO79" s="16"/>
      <c r="AP79" s="18">
        <f t="shared" si="35"/>
        <v>0</v>
      </c>
      <c r="AQ79" s="16">
        <v>5</v>
      </c>
      <c r="AR79" s="18">
        <f t="shared" si="36"/>
        <v>31695.226804629303</v>
      </c>
      <c r="AS79" s="16"/>
      <c r="AT79" s="18">
        <f t="shared" si="37"/>
        <v>0</v>
      </c>
      <c r="AU79" s="16"/>
      <c r="AV79" s="18">
        <f t="shared" si="38"/>
        <v>0</v>
      </c>
      <c r="AW79" s="16"/>
      <c r="AX79" s="18">
        <f t="shared" si="39"/>
        <v>0</v>
      </c>
      <c r="AY79" s="54">
        <f t="shared" si="43"/>
        <v>81136.786475811707</v>
      </c>
    </row>
    <row r="80" spans="1:51">
      <c r="A80" s="55" t="s">
        <v>742</v>
      </c>
      <c r="B80" s="55" t="s">
        <v>819</v>
      </c>
      <c r="C80" s="15" t="s">
        <v>818</v>
      </c>
      <c r="D80" s="55" t="s">
        <v>385</v>
      </c>
      <c r="E80" s="55" t="s">
        <v>820</v>
      </c>
      <c r="F80" s="15">
        <f>'[2]F&amp;B Equipment'!CT80</f>
        <v>5</v>
      </c>
      <c r="G80" s="15">
        <v>7</v>
      </c>
      <c r="H80" s="15" t="s">
        <v>845</v>
      </c>
      <c r="I80" s="67">
        <v>2870</v>
      </c>
      <c r="J80" s="407">
        <f t="shared" si="40"/>
        <v>14350</v>
      </c>
      <c r="K80" s="16"/>
      <c r="L80" s="17">
        <f t="shared" si="22"/>
        <v>0</v>
      </c>
      <c r="M80" s="16"/>
      <c r="N80" s="17">
        <f t="shared" si="23"/>
        <v>0</v>
      </c>
      <c r="O80" s="16">
        <v>3</v>
      </c>
      <c r="P80" s="17">
        <f t="shared" si="24"/>
        <v>9545.8381200000003</v>
      </c>
      <c r="Q80" s="16"/>
      <c r="R80" s="18">
        <f>Q80*(I80*R$8)</f>
        <v>0</v>
      </c>
      <c r="S80" s="16"/>
      <c r="T80" s="18">
        <f t="shared" si="25"/>
        <v>0</v>
      </c>
      <c r="U80" s="16">
        <v>3</v>
      </c>
      <c r="V80" s="18">
        <f t="shared" si="42"/>
        <v>10430.99505135324</v>
      </c>
      <c r="W80" s="16"/>
      <c r="X80" s="18">
        <f t="shared" si="26"/>
        <v>0</v>
      </c>
      <c r="Y80" s="16"/>
      <c r="Z80" s="18">
        <f t="shared" si="27"/>
        <v>0</v>
      </c>
      <c r="AA80" s="16"/>
      <c r="AB80" s="18">
        <f t="shared" si="28"/>
        <v>0</v>
      </c>
      <c r="AC80" s="16"/>
      <c r="AD80" s="18">
        <f t="shared" si="29"/>
        <v>0</v>
      </c>
      <c r="AE80" s="16">
        <v>3</v>
      </c>
      <c r="AF80" s="18">
        <f t="shared" si="30"/>
        <v>12092.38213218541</v>
      </c>
      <c r="AG80" s="16"/>
      <c r="AH80" s="18">
        <f t="shared" si="31"/>
        <v>0</v>
      </c>
      <c r="AI80" s="16"/>
      <c r="AJ80" s="18">
        <f t="shared" si="32"/>
        <v>0</v>
      </c>
      <c r="AK80" s="16"/>
      <c r="AL80" s="18">
        <f t="shared" si="33"/>
        <v>0</v>
      </c>
      <c r="AM80" s="16"/>
      <c r="AN80" s="18">
        <f t="shared" si="34"/>
        <v>0</v>
      </c>
      <c r="AO80" s="16"/>
      <c r="AP80" s="18">
        <f t="shared" si="35"/>
        <v>0</v>
      </c>
      <c r="AQ80" s="16">
        <v>3</v>
      </c>
      <c r="AR80" s="18">
        <f t="shared" si="36"/>
        <v>14438.936655442238</v>
      </c>
      <c r="AS80" s="16"/>
      <c r="AT80" s="18">
        <f t="shared" si="37"/>
        <v>0</v>
      </c>
      <c r="AU80" s="16"/>
      <c r="AV80" s="18">
        <f t="shared" si="38"/>
        <v>0</v>
      </c>
      <c r="AW80" s="16"/>
      <c r="AX80" s="18">
        <f t="shared" si="39"/>
        <v>0</v>
      </c>
      <c r="AY80" s="54">
        <f t="shared" si="43"/>
        <v>46508.151958980889</v>
      </c>
    </row>
    <row r="81" spans="1:51">
      <c r="A81" s="55" t="s">
        <v>742</v>
      </c>
      <c r="B81" s="55" t="s">
        <v>243</v>
      </c>
      <c r="C81" s="15" t="s">
        <v>244</v>
      </c>
      <c r="D81" s="55"/>
      <c r="E81" s="55"/>
      <c r="F81" s="15">
        <f>'[2]F&amp;B Equipment'!CT81</f>
        <v>1</v>
      </c>
      <c r="G81" s="15">
        <v>7</v>
      </c>
      <c r="H81" s="15" t="s">
        <v>845</v>
      </c>
      <c r="I81" s="67">
        <v>2875</v>
      </c>
      <c r="J81" s="407">
        <f t="shared" si="40"/>
        <v>2875</v>
      </c>
      <c r="K81" s="16"/>
      <c r="L81" s="17">
        <f t="shared" si="22"/>
        <v>0</v>
      </c>
      <c r="M81" s="16"/>
      <c r="N81" s="17">
        <f t="shared" si="23"/>
        <v>0</v>
      </c>
      <c r="O81" s="16"/>
      <c r="P81" s="17">
        <f t="shared" si="24"/>
        <v>0</v>
      </c>
      <c r="Q81" s="16"/>
      <c r="R81" s="18">
        <f>Q81*(I81*R$8)</f>
        <v>0</v>
      </c>
      <c r="S81" s="16"/>
      <c r="T81" s="18">
        <f t="shared" si="25"/>
        <v>0</v>
      </c>
      <c r="U81" s="16"/>
      <c r="V81" s="18">
        <f t="shared" si="42"/>
        <v>0</v>
      </c>
      <c r="W81" s="16">
        <v>1</v>
      </c>
      <c r="X81" s="18">
        <f t="shared" si="26"/>
        <v>3587.5475140324957</v>
      </c>
      <c r="Y81" s="16"/>
      <c r="Z81" s="18">
        <f t="shared" si="27"/>
        <v>0</v>
      </c>
      <c r="AA81" s="16"/>
      <c r="AB81" s="18">
        <f t="shared" si="28"/>
        <v>0</v>
      </c>
      <c r="AC81" s="16"/>
      <c r="AD81" s="18">
        <f t="shared" si="29"/>
        <v>0</v>
      </c>
      <c r="AE81" s="16"/>
      <c r="AF81" s="18">
        <f t="shared" si="30"/>
        <v>0</v>
      </c>
      <c r="AG81" s="16"/>
      <c r="AH81" s="18">
        <f t="shared" si="31"/>
        <v>0</v>
      </c>
      <c r="AI81" s="16"/>
      <c r="AJ81" s="18">
        <f t="shared" si="32"/>
        <v>0</v>
      </c>
      <c r="AK81" s="16">
        <v>1</v>
      </c>
      <c r="AL81" s="18">
        <f t="shared" si="33"/>
        <v>4412.2309284785288</v>
      </c>
      <c r="AM81" s="16"/>
      <c r="AN81" s="18">
        <f t="shared" si="34"/>
        <v>0</v>
      </c>
      <c r="AO81" s="16"/>
      <c r="AP81" s="18">
        <f t="shared" si="35"/>
        <v>0</v>
      </c>
      <c r="AQ81" s="16"/>
      <c r="AR81" s="18">
        <f t="shared" si="36"/>
        <v>0</v>
      </c>
      <c r="AS81" s="16"/>
      <c r="AT81" s="18">
        <f t="shared" si="37"/>
        <v>0</v>
      </c>
      <c r="AU81" s="16"/>
      <c r="AV81" s="18">
        <f t="shared" si="38"/>
        <v>0</v>
      </c>
      <c r="AW81" s="16"/>
      <c r="AX81" s="18">
        <f t="shared" si="39"/>
        <v>0</v>
      </c>
      <c r="AY81" s="54">
        <f t="shared" si="43"/>
        <v>7999.778442511024</v>
      </c>
    </row>
    <row r="82" spans="1:51" ht="30">
      <c r="A82" s="55" t="s">
        <v>742</v>
      </c>
      <c r="B82" s="56" t="s">
        <v>278</v>
      </c>
      <c r="C82" s="15"/>
      <c r="D82" s="55" t="s">
        <v>256</v>
      </c>
      <c r="E82" s="55" t="s">
        <v>279</v>
      </c>
      <c r="F82" s="15">
        <f>'[2]F&amp;B Equipment'!CT82</f>
        <v>1</v>
      </c>
      <c r="G82" s="15">
        <v>10</v>
      </c>
      <c r="H82" s="15" t="s">
        <v>833</v>
      </c>
      <c r="I82" s="67">
        <v>55822</v>
      </c>
      <c r="J82" s="407">
        <f t="shared" si="40"/>
        <v>55822</v>
      </c>
      <c r="K82" s="16"/>
      <c r="L82" s="17">
        <f t="shared" si="22"/>
        <v>0</v>
      </c>
      <c r="M82" s="16">
        <v>1</v>
      </c>
      <c r="N82" s="17">
        <f t="shared" si="23"/>
        <v>60086.800800000005</v>
      </c>
      <c r="O82" s="16"/>
      <c r="P82" s="17">
        <f t="shared" si="24"/>
        <v>0</v>
      </c>
      <c r="Q82" s="16"/>
      <c r="R82" s="18">
        <f t="shared" si="41"/>
        <v>0</v>
      </c>
      <c r="S82" s="16"/>
      <c r="T82" s="18">
        <f t="shared" si="25"/>
        <v>0</v>
      </c>
      <c r="U82" s="16"/>
      <c r="V82" s="18">
        <f t="shared" si="42"/>
        <v>0</v>
      </c>
      <c r="W82" s="16"/>
      <c r="X82" s="18">
        <f t="shared" si="26"/>
        <v>0</v>
      </c>
      <c r="Y82" s="16"/>
      <c r="Z82" s="18">
        <f t="shared" si="27"/>
        <v>0</v>
      </c>
      <c r="AA82" s="16"/>
      <c r="AB82" s="18">
        <f t="shared" si="28"/>
        <v>0</v>
      </c>
      <c r="AC82" s="16"/>
      <c r="AD82" s="18">
        <f t="shared" si="29"/>
        <v>0</v>
      </c>
      <c r="AE82" s="16"/>
      <c r="AF82" s="18">
        <f t="shared" si="30"/>
        <v>0</v>
      </c>
      <c r="AG82" s="16">
        <v>1</v>
      </c>
      <c r="AH82" s="18">
        <f t="shared" si="31"/>
        <v>80751.635777507501</v>
      </c>
      <c r="AI82" s="16"/>
      <c r="AJ82" s="18">
        <f t="shared" si="32"/>
        <v>0</v>
      </c>
      <c r="AK82" s="16"/>
      <c r="AL82" s="18">
        <f t="shared" si="33"/>
        <v>0</v>
      </c>
      <c r="AM82" s="16"/>
      <c r="AN82" s="18">
        <f t="shared" si="34"/>
        <v>0</v>
      </c>
      <c r="AO82" s="16"/>
      <c r="AP82" s="18">
        <f t="shared" si="35"/>
        <v>0</v>
      </c>
      <c r="AQ82" s="16"/>
      <c r="AR82" s="18">
        <f t="shared" si="36"/>
        <v>0</v>
      </c>
      <c r="AS82" s="16"/>
      <c r="AT82" s="18">
        <f t="shared" si="37"/>
        <v>0</v>
      </c>
      <c r="AU82" s="16"/>
      <c r="AV82" s="18">
        <f t="shared" si="38"/>
        <v>0</v>
      </c>
      <c r="AW82" s="16"/>
      <c r="AX82" s="18">
        <f t="shared" si="39"/>
        <v>0</v>
      </c>
      <c r="AY82" s="54">
        <f t="shared" si="43"/>
        <v>140838.4365775075</v>
      </c>
    </row>
    <row r="83" spans="1:51" ht="30">
      <c r="A83" s="55" t="s">
        <v>742</v>
      </c>
      <c r="B83" s="55" t="s">
        <v>261</v>
      </c>
      <c r="C83" s="19" t="s">
        <v>1239</v>
      </c>
      <c r="D83" s="55" t="s">
        <v>256</v>
      </c>
      <c r="E83" s="55" t="s">
        <v>262</v>
      </c>
      <c r="F83" s="15">
        <f>'[2]F&amp;B Equipment'!CT83</f>
        <v>26</v>
      </c>
      <c r="G83" s="15">
        <v>10</v>
      </c>
      <c r="H83" s="15" t="s">
        <v>833</v>
      </c>
      <c r="I83" s="67">
        <v>4088</v>
      </c>
      <c r="J83" s="407">
        <f t="shared" si="40"/>
        <v>106288</v>
      </c>
      <c r="K83" s="16"/>
      <c r="L83" s="17">
        <f t="shared" si="22"/>
        <v>0</v>
      </c>
      <c r="M83" s="16"/>
      <c r="N83" s="17">
        <f t="shared" si="23"/>
        <v>0</v>
      </c>
      <c r="O83" s="16">
        <v>6</v>
      </c>
      <c r="P83" s="17">
        <f t="shared" si="24"/>
        <v>27193.997375999999</v>
      </c>
      <c r="Q83" s="16"/>
      <c r="R83" s="18">
        <f t="shared" si="21"/>
        <v>0</v>
      </c>
      <c r="S83" s="16"/>
      <c r="T83" s="18">
        <f t="shared" si="25"/>
        <v>0</v>
      </c>
      <c r="U83" s="16"/>
      <c r="V83" s="18">
        <f t="shared" si="42"/>
        <v>0</v>
      </c>
      <c r="W83" s="16"/>
      <c r="X83" s="18">
        <f t="shared" si="26"/>
        <v>0</v>
      </c>
      <c r="Y83" s="16">
        <v>6</v>
      </c>
      <c r="Z83" s="18">
        <f t="shared" si="27"/>
        <v>31525.296134579032</v>
      </c>
      <c r="AA83" s="16"/>
      <c r="AB83" s="18">
        <f t="shared" si="28"/>
        <v>0</v>
      </c>
      <c r="AC83" s="16"/>
      <c r="AD83" s="18">
        <f t="shared" si="29"/>
        <v>0</v>
      </c>
      <c r="AE83" s="16"/>
      <c r="AF83" s="18">
        <f t="shared" si="30"/>
        <v>0</v>
      </c>
      <c r="AG83" s="16"/>
      <c r="AH83" s="18">
        <f t="shared" si="31"/>
        <v>0</v>
      </c>
      <c r="AI83" s="16"/>
      <c r="AJ83" s="18">
        <f t="shared" si="32"/>
        <v>0</v>
      </c>
      <c r="AK83" s="16"/>
      <c r="AL83" s="18">
        <f t="shared" si="33"/>
        <v>0</v>
      </c>
      <c r="AM83" s="16">
        <v>6</v>
      </c>
      <c r="AN83" s="18">
        <f t="shared" si="34"/>
        <v>38772.137815698436</v>
      </c>
      <c r="AO83" s="16"/>
      <c r="AP83" s="18">
        <f t="shared" si="35"/>
        <v>0</v>
      </c>
      <c r="AQ83" s="16"/>
      <c r="AR83" s="18">
        <f t="shared" si="36"/>
        <v>0</v>
      </c>
      <c r="AS83" s="16"/>
      <c r="AT83" s="18">
        <f t="shared" si="37"/>
        <v>0</v>
      </c>
      <c r="AU83" s="16">
        <v>8</v>
      </c>
      <c r="AV83" s="18">
        <f t="shared" si="38"/>
        <v>58184.510258803668</v>
      </c>
      <c r="AW83" s="16"/>
      <c r="AX83" s="18">
        <f t="shared" si="39"/>
        <v>0</v>
      </c>
      <c r="AY83" s="54">
        <f t="shared" si="43"/>
        <v>155675.94158508113</v>
      </c>
    </row>
    <row r="84" spans="1:51" ht="30">
      <c r="A84" s="55" t="s">
        <v>742</v>
      </c>
      <c r="B84" s="55" t="s">
        <v>261</v>
      </c>
      <c r="C84" s="19" t="s">
        <v>1240</v>
      </c>
      <c r="D84" s="55" t="s">
        <v>264</v>
      </c>
      <c r="E84" s="55" t="s">
        <v>297</v>
      </c>
      <c r="F84" s="15">
        <f>'[2]F&amp;B Equipment'!CT84</f>
        <v>10</v>
      </c>
      <c r="G84" s="19">
        <v>10</v>
      </c>
      <c r="H84" s="15" t="s">
        <v>833</v>
      </c>
      <c r="I84" s="67">
        <v>3270</v>
      </c>
      <c r="J84" s="407">
        <f t="shared" si="40"/>
        <v>32700</v>
      </c>
      <c r="K84" s="16"/>
      <c r="L84" s="17">
        <f>(I84*K84)*(1+$K$8)</f>
        <v>0</v>
      </c>
      <c r="M84" s="16">
        <v>10</v>
      </c>
      <c r="N84" s="17">
        <f>M84*(I84*$N$8)</f>
        <v>35198.28</v>
      </c>
      <c r="O84" s="16"/>
      <c r="P84" s="17">
        <f>O84*(I84*$P$8)</f>
        <v>0</v>
      </c>
      <c r="Q84" s="16"/>
      <c r="R84" s="18">
        <f>Q84*(I84*R$8)</f>
        <v>0</v>
      </c>
      <c r="S84" s="16"/>
      <c r="T84" s="18">
        <f>S84*(I84*$T$8)</f>
        <v>0</v>
      </c>
      <c r="U84" s="16"/>
      <c r="V84" s="18">
        <f>U84*(I84*$V$8)</f>
        <v>0</v>
      </c>
      <c r="W84" s="16"/>
      <c r="X84" s="18">
        <f>W84*(I84*$X$8)</f>
        <v>0</v>
      </c>
      <c r="Y84" s="16"/>
      <c r="Z84" s="18">
        <f>Y84*(I84*$Z$8)</f>
        <v>0</v>
      </c>
      <c r="AA84" s="16">
        <v>10</v>
      </c>
      <c r="AB84" s="18">
        <f>AA84*($I84*$AB$8)</f>
        <v>43289.444679906897</v>
      </c>
      <c r="AC84" s="16"/>
      <c r="AD84" s="18">
        <f>AC84*($I84*$AD$8)</f>
        <v>0</v>
      </c>
      <c r="AE84" s="16"/>
      <c r="AF84" s="18">
        <f>AE84*($I84*$AF$8)</f>
        <v>0</v>
      </c>
      <c r="AG84" s="16"/>
      <c r="AH84" s="18">
        <f>AG84*($I84*$AH$8)</f>
        <v>0</v>
      </c>
      <c r="AI84" s="16"/>
      <c r="AJ84" s="18">
        <f>AI84*($I84*$AJ$8)</f>
        <v>0</v>
      </c>
      <c r="AK84" s="16"/>
      <c r="AL84" s="18">
        <f>AK84*($I84*$AL$8)</f>
        <v>0</v>
      </c>
      <c r="AM84" s="16"/>
      <c r="AN84" s="18">
        <f>AM84*($I84*$AN$8)</f>
        <v>0</v>
      </c>
      <c r="AO84" s="16"/>
      <c r="AP84" s="18">
        <f>AO84*($I84*$AP$8)</f>
        <v>0</v>
      </c>
      <c r="AQ84" s="16">
        <v>20</v>
      </c>
      <c r="AR84" s="18">
        <f>AQ84*($I84*$AR$8)</f>
        <v>109675.54672078077</v>
      </c>
      <c r="AS84" s="16"/>
      <c r="AT84" s="18">
        <f>AS84*($I84*$AT$8)</f>
        <v>0</v>
      </c>
      <c r="AU84" s="16"/>
      <c r="AV84" s="18">
        <f>AU84*($I84*$AV$8)</f>
        <v>0</v>
      </c>
      <c r="AW84" s="16"/>
      <c r="AX84" s="18">
        <f>AW84*($I84*$AX$8)</f>
        <v>0</v>
      </c>
      <c r="AY84" s="54">
        <f t="shared" si="43"/>
        <v>188163.27140068766</v>
      </c>
    </row>
    <row r="85" spans="1:51">
      <c r="A85" s="55" t="s">
        <v>742</v>
      </c>
      <c r="B85" s="55" t="s">
        <v>263</v>
      </c>
      <c r="C85" s="15"/>
      <c r="D85" s="55" t="s">
        <v>264</v>
      </c>
      <c r="E85" s="55" t="s">
        <v>265</v>
      </c>
      <c r="F85" s="15">
        <f>'[2]F&amp;B Equipment'!CT85</f>
        <v>20</v>
      </c>
      <c r="G85" s="15">
        <v>15</v>
      </c>
      <c r="H85" s="15" t="s">
        <v>833</v>
      </c>
      <c r="I85" s="67">
        <v>3614</v>
      </c>
      <c r="J85" s="407">
        <f t="shared" si="40"/>
        <v>72280</v>
      </c>
      <c r="K85" s="16"/>
      <c r="L85" s="17">
        <f t="shared" si="22"/>
        <v>0</v>
      </c>
      <c r="M85" s="16"/>
      <c r="N85" s="17">
        <f t="shared" si="23"/>
        <v>0</v>
      </c>
      <c r="O85" s="16">
        <v>10</v>
      </c>
      <c r="P85" s="17">
        <f t="shared" si="24"/>
        <v>40068.128879999997</v>
      </c>
      <c r="Q85" s="16"/>
      <c r="R85" s="18">
        <f t="shared" si="21"/>
        <v>0</v>
      </c>
      <c r="S85" s="16"/>
      <c r="T85" s="18">
        <f t="shared" si="25"/>
        <v>0</v>
      </c>
      <c r="U85" s="16"/>
      <c r="V85" s="18">
        <f t="shared" si="42"/>
        <v>0</v>
      </c>
      <c r="W85" s="16"/>
      <c r="X85" s="18">
        <f t="shared" si="26"/>
        <v>0</v>
      </c>
      <c r="Y85" s="16"/>
      <c r="Z85" s="18">
        <f t="shared" si="27"/>
        <v>0</v>
      </c>
      <c r="AA85" s="16"/>
      <c r="AB85" s="18">
        <f t="shared" si="28"/>
        <v>0</v>
      </c>
      <c r="AC85" s="16"/>
      <c r="AD85" s="18">
        <f t="shared" si="29"/>
        <v>0</v>
      </c>
      <c r="AE85" s="16"/>
      <c r="AF85" s="18">
        <f t="shared" si="30"/>
        <v>0</v>
      </c>
      <c r="AG85" s="16"/>
      <c r="AH85" s="18">
        <f t="shared" si="31"/>
        <v>0</v>
      </c>
      <c r="AI85" s="16"/>
      <c r="AJ85" s="18">
        <f t="shared" si="32"/>
        <v>0</v>
      </c>
      <c r="AK85" s="16"/>
      <c r="AL85" s="18">
        <f t="shared" si="33"/>
        <v>0</v>
      </c>
      <c r="AM85" s="16"/>
      <c r="AN85" s="18">
        <f t="shared" si="34"/>
        <v>0</v>
      </c>
      <c r="AO85" s="16"/>
      <c r="AP85" s="18">
        <f t="shared" si="35"/>
        <v>0</v>
      </c>
      <c r="AQ85" s="16"/>
      <c r="AR85" s="18">
        <f t="shared" si="36"/>
        <v>0</v>
      </c>
      <c r="AS85" s="16">
        <v>10</v>
      </c>
      <c r="AT85" s="18">
        <f t="shared" si="37"/>
        <v>62424.839239200111</v>
      </c>
      <c r="AU85" s="16"/>
      <c r="AV85" s="18">
        <f t="shared" si="38"/>
        <v>0</v>
      </c>
      <c r="AW85" s="16"/>
      <c r="AX85" s="18">
        <f t="shared" si="39"/>
        <v>0</v>
      </c>
      <c r="AY85" s="54">
        <f t="shared" si="43"/>
        <v>102492.96811920012</v>
      </c>
    </row>
    <row r="86" spans="1:51">
      <c r="A86" s="55" t="s">
        <v>742</v>
      </c>
      <c r="B86" s="55" t="s">
        <v>298</v>
      </c>
      <c r="C86" s="15"/>
      <c r="D86" s="55" t="s">
        <v>264</v>
      </c>
      <c r="E86" s="55" t="s">
        <v>299</v>
      </c>
      <c r="F86" s="15">
        <f>'[2]F&amp;B Equipment'!CT86</f>
        <v>9</v>
      </c>
      <c r="G86" s="19">
        <v>15</v>
      </c>
      <c r="H86" s="15" t="s">
        <v>833</v>
      </c>
      <c r="I86" s="67">
        <v>4126</v>
      </c>
      <c r="J86" s="407">
        <f t="shared" si="40"/>
        <v>37134</v>
      </c>
      <c r="K86" s="16"/>
      <c r="L86" s="17">
        <f t="shared" si="22"/>
        <v>0</v>
      </c>
      <c r="M86" s="16">
        <v>9</v>
      </c>
      <c r="N86" s="17">
        <f t="shared" si="23"/>
        <v>39971.037600000003</v>
      </c>
      <c r="O86" s="16"/>
      <c r="P86" s="17">
        <f t="shared" si="24"/>
        <v>0</v>
      </c>
      <c r="Q86" s="16"/>
      <c r="R86" s="18">
        <f t="shared" ref="R86:R130" si="44">Q86*(I86*R$8)</f>
        <v>0</v>
      </c>
      <c r="S86" s="16"/>
      <c r="T86" s="18">
        <f t="shared" si="25"/>
        <v>0</v>
      </c>
      <c r="U86" s="16"/>
      <c r="V86" s="18">
        <f t="shared" si="42"/>
        <v>0</v>
      </c>
      <c r="W86" s="16"/>
      <c r="X86" s="18">
        <f t="shared" si="26"/>
        <v>0</v>
      </c>
      <c r="Y86" s="16"/>
      <c r="Z86" s="18">
        <f t="shared" si="27"/>
        <v>0</v>
      </c>
      <c r="AA86" s="16"/>
      <c r="AB86" s="18">
        <f t="shared" si="28"/>
        <v>0</v>
      </c>
      <c r="AC86" s="16"/>
      <c r="AD86" s="18">
        <f t="shared" si="29"/>
        <v>0</v>
      </c>
      <c r="AE86" s="16"/>
      <c r="AF86" s="18">
        <f t="shared" si="30"/>
        <v>0</v>
      </c>
      <c r="AG86" s="16"/>
      <c r="AH86" s="18">
        <f t="shared" si="31"/>
        <v>0</v>
      </c>
      <c r="AI86" s="16"/>
      <c r="AJ86" s="18">
        <f t="shared" si="32"/>
        <v>0</v>
      </c>
      <c r="AK86" s="16"/>
      <c r="AL86" s="18">
        <f t="shared" si="33"/>
        <v>0</v>
      </c>
      <c r="AM86" s="16"/>
      <c r="AN86" s="18">
        <f t="shared" si="34"/>
        <v>0</v>
      </c>
      <c r="AO86" s="16"/>
      <c r="AP86" s="18">
        <f t="shared" si="35"/>
        <v>0</v>
      </c>
      <c r="AQ86" s="16">
        <v>9</v>
      </c>
      <c r="AR86" s="18">
        <f t="shared" si="36"/>
        <v>62273.57418852405</v>
      </c>
      <c r="AS86" s="16"/>
      <c r="AT86" s="18">
        <f t="shared" si="37"/>
        <v>0</v>
      </c>
      <c r="AU86" s="16"/>
      <c r="AV86" s="18">
        <f t="shared" si="38"/>
        <v>0</v>
      </c>
      <c r="AW86" s="16"/>
      <c r="AX86" s="18">
        <f t="shared" si="39"/>
        <v>0</v>
      </c>
      <c r="AY86" s="54">
        <f t="shared" si="43"/>
        <v>102244.61178852405</v>
      </c>
    </row>
    <row r="87" spans="1:51">
      <c r="A87" s="55" t="s">
        <v>742</v>
      </c>
      <c r="B87" s="55" t="s">
        <v>286</v>
      </c>
      <c r="C87" s="15"/>
      <c r="D87" s="55" t="s">
        <v>287</v>
      </c>
      <c r="E87" s="55" t="s">
        <v>288</v>
      </c>
      <c r="F87" s="15">
        <f>'[2]F&amp;B Equipment'!CT87</f>
        <v>3</v>
      </c>
      <c r="G87" s="15">
        <v>10</v>
      </c>
      <c r="H87" s="15" t="s">
        <v>807</v>
      </c>
      <c r="I87" s="67">
        <v>45000</v>
      </c>
      <c r="J87" s="407">
        <f t="shared" si="40"/>
        <v>135000</v>
      </c>
      <c r="K87" s="16">
        <v>3</v>
      </c>
      <c r="L87" s="17">
        <f t="shared" si="22"/>
        <v>140400</v>
      </c>
      <c r="M87" s="16"/>
      <c r="N87" s="17">
        <f t="shared" si="23"/>
        <v>0</v>
      </c>
      <c r="O87" s="16"/>
      <c r="P87" s="17">
        <f t="shared" si="24"/>
        <v>0</v>
      </c>
      <c r="Q87" s="16"/>
      <c r="R87" s="18">
        <f t="shared" si="44"/>
        <v>0</v>
      </c>
      <c r="S87" s="16"/>
      <c r="T87" s="18">
        <f t="shared" si="25"/>
        <v>0</v>
      </c>
      <c r="U87" s="16"/>
      <c r="V87" s="18">
        <f t="shared" si="42"/>
        <v>0</v>
      </c>
      <c r="W87" s="16"/>
      <c r="X87" s="18">
        <f t="shared" si="26"/>
        <v>0</v>
      </c>
      <c r="Y87" s="16"/>
      <c r="Z87" s="18">
        <f t="shared" si="27"/>
        <v>0</v>
      </c>
      <c r="AA87" s="16"/>
      <c r="AB87" s="18">
        <f t="shared" si="28"/>
        <v>0</v>
      </c>
      <c r="AC87" s="16">
        <v>3</v>
      </c>
      <c r="AD87" s="18">
        <f t="shared" si="29"/>
        <v>184079.42760676009</v>
      </c>
      <c r="AE87" s="16"/>
      <c r="AF87" s="18">
        <f t="shared" si="30"/>
        <v>0</v>
      </c>
      <c r="AG87" s="16"/>
      <c r="AH87" s="18">
        <f t="shared" si="31"/>
        <v>0</v>
      </c>
      <c r="AI87" s="16"/>
      <c r="AJ87" s="18">
        <f t="shared" si="32"/>
        <v>0</v>
      </c>
      <c r="AK87" s="16"/>
      <c r="AL87" s="18">
        <f t="shared" si="33"/>
        <v>0</v>
      </c>
      <c r="AM87" s="16"/>
      <c r="AN87" s="18">
        <f t="shared" si="34"/>
        <v>0</v>
      </c>
      <c r="AO87" s="16"/>
      <c r="AP87" s="18">
        <f t="shared" si="35"/>
        <v>0</v>
      </c>
      <c r="AQ87" s="16"/>
      <c r="AR87" s="18">
        <f t="shared" si="36"/>
        <v>0</v>
      </c>
      <c r="AS87" s="16"/>
      <c r="AT87" s="18">
        <f t="shared" si="37"/>
        <v>0</v>
      </c>
      <c r="AU87" s="16"/>
      <c r="AV87" s="18">
        <f t="shared" si="38"/>
        <v>0</v>
      </c>
      <c r="AW87" s="16">
        <v>3</v>
      </c>
      <c r="AX87" s="18">
        <f t="shared" si="39"/>
        <v>247387.35786101548</v>
      </c>
      <c r="AY87" s="54">
        <f t="shared" si="43"/>
        <v>571866.78546777554</v>
      </c>
    </row>
    <row r="88" spans="1:51">
      <c r="A88" s="55" t="s">
        <v>742</v>
      </c>
      <c r="B88" s="55" t="s">
        <v>646</v>
      </c>
      <c r="C88" s="15"/>
      <c r="D88" s="55" t="s">
        <v>264</v>
      </c>
      <c r="E88" s="55"/>
      <c r="F88" s="15">
        <f>'[2]F&amp;B Equipment'!CT88</f>
        <v>1</v>
      </c>
      <c r="G88" s="15">
        <v>10</v>
      </c>
      <c r="H88" s="15" t="s">
        <v>807</v>
      </c>
      <c r="I88" s="67">
        <v>7600</v>
      </c>
      <c r="J88" s="407">
        <f t="shared" si="40"/>
        <v>7600</v>
      </c>
      <c r="K88" s="24">
        <v>1</v>
      </c>
      <c r="L88" s="17">
        <f t="shared" si="22"/>
        <v>7904</v>
      </c>
      <c r="M88" s="16"/>
      <c r="N88" s="17">
        <f t="shared" si="23"/>
        <v>0</v>
      </c>
      <c r="O88" s="16"/>
      <c r="P88" s="17">
        <f t="shared" si="24"/>
        <v>0</v>
      </c>
      <c r="Q88" s="16"/>
      <c r="R88" s="18">
        <f t="shared" si="44"/>
        <v>0</v>
      </c>
      <c r="S88" s="16"/>
      <c r="T88" s="18">
        <f t="shared" si="25"/>
        <v>0</v>
      </c>
      <c r="U88" s="16"/>
      <c r="V88" s="18">
        <f t="shared" si="42"/>
        <v>0</v>
      </c>
      <c r="W88" s="16"/>
      <c r="X88" s="18">
        <f t="shared" si="26"/>
        <v>0</v>
      </c>
      <c r="Y88" s="16"/>
      <c r="Z88" s="18">
        <f t="shared" si="27"/>
        <v>0</v>
      </c>
      <c r="AA88" s="16"/>
      <c r="AB88" s="18">
        <f t="shared" si="28"/>
        <v>0</v>
      </c>
      <c r="AC88" s="16">
        <v>1</v>
      </c>
      <c r="AD88" s="18">
        <f t="shared" si="29"/>
        <v>10362.98999860279</v>
      </c>
      <c r="AE88" s="16"/>
      <c r="AF88" s="18">
        <f t="shared" si="30"/>
        <v>0</v>
      </c>
      <c r="AG88" s="16"/>
      <c r="AH88" s="18">
        <f t="shared" si="31"/>
        <v>0</v>
      </c>
      <c r="AI88" s="16"/>
      <c r="AJ88" s="18">
        <f t="shared" si="32"/>
        <v>0</v>
      </c>
      <c r="AK88" s="16"/>
      <c r="AL88" s="18">
        <f t="shared" si="33"/>
        <v>0</v>
      </c>
      <c r="AM88" s="16"/>
      <c r="AN88" s="18">
        <f t="shared" si="34"/>
        <v>0</v>
      </c>
      <c r="AO88" s="16"/>
      <c r="AP88" s="18">
        <f t="shared" si="35"/>
        <v>0</v>
      </c>
      <c r="AQ88" s="16"/>
      <c r="AR88" s="18">
        <f t="shared" si="36"/>
        <v>0</v>
      </c>
      <c r="AS88" s="16"/>
      <c r="AT88" s="18">
        <f t="shared" si="37"/>
        <v>0</v>
      </c>
      <c r="AU88" s="16"/>
      <c r="AV88" s="18">
        <f t="shared" si="38"/>
        <v>0</v>
      </c>
      <c r="AW88" s="16">
        <v>1</v>
      </c>
      <c r="AX88" s="18">
        <f t="shared" si="39"/>
        <v>13926.991998101612</v>
      </c>
      <c r="AY88" s="54">
        <f t="shared" si="43"/>
        <v>32193.981996704402</v>
      </c>
    </row>
    <row r="89" spans="1:51">
      <c r="A89" s="55" t="s">
        <v>742</v>
      </c>
      <c r="B89" s="55" t="s">
        <v>292</v>
      </c>
      <c r="C89" s="15"/>
      <c r="D89" s="55" t="s">
        <v>264</v>
      </c>
      <c r="E89" s="55" t="s">
        <v>293</v>
      </c>
      <c r="F89" s="15">
        <f>'[2]F&amp;B Equipment'!CT89</f>
        <v>9</v>
      </c>
      <c r="G89" s="19">
        <v>10</v>
      </c>
      <c r="H89" s="15" t="s">
        <v>807</v>
      </c>
      <c r="I89" s="67">
        <v>15902</v>
      </c>
      <c r="J89" s="407">
        <f t="shared" si="40"/>
        <v>143118</v>
      </c>
      <c r="K89" s="16">
        <v>4</v>
      </c>
      <c r="L89" s="17">
        <f t="shared" si="22"/>
        <v>66152.320000000007</v>
      </c>
      <c r="M89" s="16">
        <v>5</v>
      </c>
      <c r="N89" s="17">
        <f t="shared" si="23"/>
        <v>85584.564000000013</v>
      </c>
      <c r="O89" s="16"/>
      <c r="P89" s="17">
        <f t="shared" si="24"/>
        <v>0</v>
      </c>
      <c r="Q89" s="16"/>
      <c r="R89" s="18">
        <f t="shared" si="44"/>
        <v>0</v>
      </c>
      <c r="S89" s="16"/>
      <c r="T89" s="18">
        <f t="shared" si="25"/>
        <v>0</v>
      </c>
      <c r="U89" s="16"/>
      <c r="V89" s="18">
        <f t="shared" si="42"/>
        <v>0</v>
      </c>
      <c r="W89" s="16"/>
      <c r="X89" s="18">
        <f t="shared" si="26"/>
        <v>0</v>
      </c>
      <c r="Y89" s="16"/>
      <c r="Z89" s="18">
        <f t="shared" si="27"/>
        <v>0</v>
      </c>
      <c r="AA89" s="16"/>
      <c r="AB89" s="18">
        <f t="shared" si="28"/>
        <v>0</v>
      </c>
      <c r="AC89" s="16">
        <v>5</v>
      </c>
      <c r="AD89" s="18">
        <f t="shared" si="29"/>
        <v>108415.96510380367</v>
      </c>
      <c r="AE89" s="16"/>
      <c r="AF89" s="18">
        <f t="shared" si="30"/>
        <v>0</v>
      </c>
      <c r="AG89" s="16"/>
      <c r="AH89" s="18">
        <f t="shared" si="31"/>
        <v>0</v>
      </c>
      <c r="AI89" s="16"/>
      <c r="AJ89" s="18">
        <f t="shared" si="32"/>
        <v>0</v>
      </c>
      <c r="AK89" s="16"/>
      <c r="AL89" s="18">
        <f t="shared" si="33"/>
        <v>0</v>
      </c>
      <c r="AM89" s="16"/>
      <c r="AN89" s="18">
        <f t="shared" si="34"/>
        <v>0</v>
      </c>
      <c r="AO89" s="16"/>
      <c r="AP89" s="18">
        <f t="shared" si="35"/>
        <v>0</v>
      </c>
      <c r="AQ89" s="16"/>
      <c r="AR89" s="18">
        <f t="shared" si="36"/>
        <v>0</v>
      </c>
      <c r="AS89" s="16"/>
      <c r="AT89" s="18">
        <f t="shared" si="37"/>
        <v>0</v>
      </c>
      <c r="AU89" s="16"/>
      <c r="AV89" s="18">
        <f t="shared" si="38"/>
        <v>0</v>
      </c>
      <c r="AW89" s="16">
        <v>5</v>
      </c>
      <c r="AX89" s="18">
        <f t="shared" si="39"/>
        <v>145701.9912854025</v>
      </c>
      <c r="AY89" s="54">
        <f t="shared" si="43"/>
        <v>405854.84038920619</v>
      </c>
    </row>
    <row r="90" spans="1:51" ht="30">
      <c r="A90" s="55" t="s">
        <v>742</v>
      </c>
      <c r="B90" s="55" t="s">
        <v>295</v>
      </c>
      <c r="C90" s="19" t="s">
        <v>1241</v>
      </c>
      <c r="D90" s="55" t="s">
        <v>296</v>
      </c>
      <c r="E90" s="55">
        <v>1450</v>
      </c>
      <c r="F90" s="15">
        <f>'[2]F&amp;B Equipment'!CT90</f>
        <v>4</v>
      </c>
      <c r="G90" s="19">
        <v>10</v>
      </c>
      <c r="H90" s="15" t="s">
        <v>807</v>
      </c>
      <c r="I90" s="67">
        <f>2*17882</f>
        <v>35764</v>
      </c>
      <c r="J90" s="407">
        <f t="shared" si="40"/>
        <v>143056</v>
      </c>
      <c r="K90" s="16">
        <v>2</v>
      </c>
      <c r="L90" s="17">
        <f t="shared" si="22"/>
        <v>74389.119999999995</v>
      </c>
      <c r="M90" s="16">
        <v>2</v>
      </c>
      <c r="N90" s="17">
        <f t="shared" si="23"/>
        <v>76992.739199999996</v>
      </c>
      <c r="O90" s="16"/>
      <c r="P90" s="17">
        <f t="shared" si="24"/>
        <v>0</v>
      </c>
      <c r="Q90" s="16"/>
      <c r="R90" s="18">
        <f t="shared" si="44"/>
        <v>0</v>
      </c>
      <c r="S90" s="16"/>
      <c r="T90" s="18">
        <f t="shared" si="25"/>
        <v>0</v>
      </c>
      <c r="U90" s="16"/>
      <c r="V90" s="18">
        <f t="shared" si="42"/>
        <v>0</v>
      </c>
      <c r="W90" s="16"/>
      <c r="X90" s="18">
        <f t="shared" si="26"/>
        <v>0</v>
      </c>
      <c r="Y90" s="16"/>
      <c r="Z90" s="18">
        <f t="shared" si="27"/>
        <v>0</v>
      </c>
      <c r="AA90" s="16"/>
      <c r="AB90" s="18">
        <f t="shared" si="28"/>
        <v>0</v>
      </c>
      <c r="AC90" s="16">
        <v>4</v>
      </c>
      <c r="AD90" s="18">
        <f t="shared" si="29"/>
        <v>195064.19700527904</v>
      </c>
      <c r="AE90" s="16"/>
      <c r="AF90" s="18">
        <f t="shared" si="30"/>
        <v>0</v>
      </c>
      <c r="AG90" s="16"/>
      <c r="AH90" s="18">
        <f t="shared" si="31"/>
        <v>0</v>
      </c>
      <c r="AI90" s="16"/>
      <c r="AJ90" s="18">
        <f t="shared" si="32"/>
        <v>0</v>
      </c>
      <c r="AK90" s="16"/>
      <c r="AL90" s="18">
        <f t="shared" si="33"/>
        <v>0</v>
      </c>
      <c r="AM90" s="16"/>
      <c r="AN90" s="18">
        <f t="shared" si="34"/>
        <v>0</v>
      </c>
      <c r="AO90" s="16"/>
      <c r="AP90" s="18">
        <f t="shared" si="35"/>
        <v>0</v>
      </c>
      <c r="AQ90" s="16"/>
      <c r="AR90" s="18">
        <f t="shared" si="36"/>
        <v>0</v>
      </c>
      <c r="AS90" s="16"/>
      <c r="AT90" s="18">
        <f t="shared" si="37"/>
        <v>0</v>
      </c>
      <c r="AU90" s="16"/>
      <c r="AV90" s="18">
        <f t="shared" si="38"/>
        <v>0</v>
      </c>
      <c r="AW90" s="16">
        <v>4</v>
      </c>
      <c r="AX90" s="18">
        <f t="shared" si="39"/>
        <v>262149.96937900316</v>
      </c>
      <c r="AY90" s="54">
        <f t="shared" si="43"/>
        <v>608596.02558428224</v>
      </c>
    </row>
    <row r="91" spans="1:51">
      <c r="A91" s="55" t="s">
        <v>742</v>
      </c>
      <c r="B91" s="55" t="s">
        <v>311</v>
      </c>
      <c r="C91" s="15" t="s">
        <v>312</v>
      </c>
      <c r="D91" s="55" t="s">
        <v>313</v>
      </c>
      <c r="E91" s="55"/>
      <c r="F91" s="15">
        <f>'[2]F&amp;B Equipment'!CT91</f>
        <v>3</v>
      </c>
      <c r="G91" s="15">
        <v>7</v>
      </c>
      <c r="H91" s="15" t="s">
        <v>845</v>
      </c>
      <c r="I91" s="67">
        <v>1884</v>
      </c>
      <c r="J91" s="407">
        <f t="shared" si="40"/>
        <v>5652</v>
      </c>
      <c r="K91" s="16"/>
      <c r="L91" s="17">
        <f t="shared" si="22"/>
        <v>0</v>
      </c>
      <c r="M91" s="16">
        <v>3</v>
      </c>
      <c r="N91" s="17">
        <f t="shared" si="23"/>
        <v>6083.8127999999997</v>
      </c>
      <c r="O91" s="16"/>
      <c r="P91" s="17">
        <f t="shared" si="24"/>
        <v>0</v>
      </c>
      <c r="Q91" s="16"/>
      <c r="R91" s="18">
        <f t="shared" si="44"/>
        <v>0</v>
      </c>
      <c r="S91" s="16"/>
      <c r="T91" s="18">
        <f t="shared" si="25"/>
        <v>0</v>
      </c>
      <c r="U91" s="16"/>
      <c r="V91" s="18">
        <f t="shared" si="42"/>
        <v>0</v>
      </c>
      <c r="W91" s="16"/>
      <c r="X91" s="18">
        <f t="shared" si="26"/>
        <v>0</v>
      </c>
      <c r="Y91" s="16"/>
      <c r="Z91" s="18">
        <f t="shared" si="27"/>
        <v>0</v>
      </c>
      <c r="AA91" s="16">
        <v>3</v>
      </c>
      <c r="AB91" s="18">
        <f t="shared" si="28"/>
        <v>7482.3223648573021</v>
      </c>
      <c r="AC91" s="16"/>
      <c r="AD91" s="18">
        <f t="shared" si="29"/>
        <v>0</v>
      </c>
      <c r="AE91" s="16"/>
      <c r="AF91" s="18">
        <f t="shared" si="30"/>
        <v>0</v>
      </c>
      <c r="AG91" s="16"/>
      <c r="AH91" s="18">
        <f t="shared" si="31"/>
        <v>0</v>
      </c>
      <c r="AI91" s="16"/>
      <c r="AJ91" s="18">
        <f t="shared" si="32"/>
        <v>0</v>
      </c>
      <c r="AK91" s="16"/>
      <c r="AL91" s="18">
        <f t="shared" si="33"/>
        <v>0</v>
      </c>
      <c r="AM91" s="16"/>
      <c r="AN91" s="18">
        <f t="shared" si="34"/>
        <v>0</v>
      </c>
      <c r="AO91" s="16">
        <v>3</v>
      </c>
      <c r="AP91" s="18">
        <f t="shared" si="35"/>
        <v>9202.312729222007</v>
      </c>
      <c r="AQ91" s="16"/>
      <c r="AR91" s="18">
        <f t="shared" si="36"/>
        <v>0</v>
      </c>
      <c r="AS91" s="16"/>
      <c r="AT91" s="18">
        <f t="shared" si="37"/>
        <v>0</v>
      </c>
      <c r="AU91" s="16"/>
      <c r="AV91" s="18">
        <f t="shared" si="38"/>
        <v>0</v>
      </c>
      <c r="AW91" s="16"/>
      <c r="AX91" s="18">
        <f t="shared" si="39"/>
        <v>0</v>
      </c>
      <c r="AY91" s="54">
        <f t="shared" si="43"/>
        <v>22768.447894079309</v>
      </c>
    </row>
    <row r="92" spans="1:51">
      <c r="A92" s="55" t="s">
        <v>742</v>
      </c>
      <c r="B92" s="55" t="s">
        <v>315</v>
      </c>
      <c r="C92" s="15" t="s">
        <v>316</v>
      </c>
      <c r="D92" s="55" t="s">
        <v>317</v>
      </c>
      <c r="E92" s="55"/>
      <c r="F92" s="15">
        <f>'[2]F&amp;B Equipment'!CT92</f>
        <v>11</v>
      </c>
      <c r="G92" s="15">
        <v>7</v>
      </c>
      <c r="H92" s="15" t="s">
        <v>845</v>
      </c>
      <c r="I92" s="67">
        <v>8535</v>
      </c>
      <c r="J92" s="407">
        <f t="shared" si="40"/>
        <v>93885</v>
      </c>
      <c r="K92" s="16"/>
      <c r="L92" s="17">
        <f t="shared" si="22"/>
        <v>0</v>
      </c>
      <c r="M92" s="16"/>
      <c r="N92" s="17">
        <f t="shared" si="23"/>
        <v>0</v>
      </c>
      <c r="O92" s="16"/>
      <c r="P92" s="17">
        <f t="shared" si="24"/>
        <v>0</v>
      </c>
      <c r="Q92" s="16"/>
      <c r="R92" s="18">
        <f t="shared" si="44"/>
        <v>0</v>
      </c>
      <c r="S92" s="16">
        <v>11</v>
      </c>
      <c r="T92" s="18">
        <f t="shared" si="25"/>
        <v>110428.601918778</v>
      </c>
      <c r="U92" s="16"/>
      <c r="V92" s="18">
        <f t="shared" si="42"/>
        <v>0</v>
      </c>
      <c r="W92" s="16"/>
      <c r="X92" s="18">
        <f t="shared" si="26"/>
        <v>0</v>
      </c>
      <c r="Y92" s="16"/>
      <c r="Z92" s="18">
        <f t="shared" si="27"/>
        <v>0</v>
      </c>
      <c r="AA92" s="16"/>
      <c r="AB92" s="18">
        <f t="shared" si="28"/>
        <v>0</v>
      </c>
      <c r="AC92" s="16"/>
      <c r="AD92" s="18">
        <f t="shared" si="29"/>
        <v>0</v>
      </c>
      <c r="AE92" s="16"/>
      <c r="AF92" s="18">
        <f t="shared" si="30"/>
        <v>0</v>
      </c>
      <c r="AG92" s="16">
        <v>11</v>
      </c>
      <c r="AH92" s="18">
        <f t="shared" si="31"/>
        <v>135813.25149531176</v>
      </c>
      <c r="AI92" s="16"/>
      <c r="AJ92" s="18">
        <f t="shared" si="32"/>
        <v>0</v>
      </c>
      <c r="AK92" s="16"/>
      <c r="AL92" s="18">
        <f t="shared" si="33"/>
        <v>0</v>
      </c>
      <c r="AM92" s="16"/>
      <c r="AN92" s="18">
        <f t="shared" si="34"/>
        <v>0</v>
      </c>
      <c r="AO92" s="16"/>
      <c r="AP92" s="18">
        <f t="shared" si="35"/>
        <v>0</v>
      </c>
      <c r="AQ92" s="16"/>
      <c r="AR92" s="18">
        <f t="shared" si="36"/>
        <v>0</v>
      </c>
      <c r="AS92" s="16"/>
      <c r="AT92" s="18">
        <f t="shared" si="37"/>
        <v>0</v>
      </c>
      <c r="AU92" s="16">
        <v>11</v>
      </c>
      <c r="AV92" s="18">
        <f t="shared" si="38"/>
        <v>167033.16859245909</v>
      </c>
      <c r="AW92" s="16"/>
      <c r="AX92" s="18">
        <f t="shared" si="39"/>
        <v>0</v>
      </c>
      <c r="AY92" s="54">
        <f t="shared" si="43"/>
        <v>413275.02200654882</v>
      </c>
    </row>
    <row r="93" spans="1:51">
      <c r="A93" s="55" t="s">
        <v>742</v>
      </c>
      <c r="B93" s="55" t="s">
        <v>321</v>
      </c>
      <c r="C93" s="15" t="s">
        <v>322</v>
      </c>
      <c r="D93" s="55" t="s">
        <v>323</v>
      </c>
      <c r="E93" s="55"/>
      <c r="F93" s="15">
        <f>'[2]F&amp;B Equipment'!CT93</f>
        <v>1</v>
      </c>
      <c r="G93" s="15">
        <v>15</v>
      </c>
      <c r="H93" s="15" t="s">
        <v>845</v>
      </c>
      <c r="I93" s="67">
        <v>33200</v>
      </c>
      <c r="J93" s="407">
        <f t="shared" si="40"/>
        <v>33200</v>
      </c>
      <c r="K93" s="16"/>
      <c r="L93" s="17">
        <f t="shared" si="22"/>
        <v>0</v>
      </c>
      <c r="M93" s="16"/>
      <c r="N93" s="17">
        <f t="shared" si="23"/>
        <v>0</v>
      </c>
      <c r="O93" s="16"/>
      <c r="P93" s="17">
        <f t="shared" si="24"/>
        <v>0</v>
      </c>
      <c r="Q93" s="16"/>
      <c r="R93" s="18">
        <f t="shared" si="44"/>
        <v>0</v>
      </c>
      <c r="S93" s="16"/>
      <c r="T93" s="18">
        <f t="shared" si="25"/>
        <v>0</v>
      </c>
      <c r="U93" s="16"/>
      <c r="V93" s="18">
        <f t="shared" si="42"/>
        <v>0</v>
      </c>
      <c r="W93" s="16"/>
      <c r="X93" s="18">
        <f t="shared" si="26"/>
        <v>0</v>
      </c>
      <c r="Y93" s="16"/>
      <c r="Z93" s="18">
        <f t="shared" si="27"/>
        <v>0</v>
      </c>
      <c r="AA93" s="16"/>
      <c r="AB93" s="18">
        <f t="shared" si="28"/>
        <v>0</v>
      </c>
      <c r="AC93" s="16">
        <v>1</v>
      </c>
      <c r="AD93" s="18">
        <f t="shared" si="29"/>
        <v>45269.903678106923</v>
      </c>
      <c r="AE93" s="16"/>
      <c r="AF93" s="18">
        <f t="shared" si="30"/>
        <v>0</v>
      </c>
      <c r="AG93" s="16"/>
      <c r="AH93" s="18">
        <f t="shared" si="31"/>
        <v>0</v>
      </c>
      <c r="AI93" s="16"/>
      <c r="AJ93" s="18">
        <f t="shared" si="32"/>
        <v>0</v>
      </c>
      <c r="AK93" s="16"/>
      <c r="AL93" s="18">
        <f t="shared" si="33"/>
        <v>0</v>
      </c>
      <c r="AM93" s="16"/>
      <c r="AN93" s="18">
        <f t="shared" si="34"/>
        <v>0</v>
      </c>
      <c r="AO93" s="16"/>
      <c r="AP93" s="18">
        <f t="shared" si="35"/>
        <v>0</v>
      </c>
      <c r="AQ93" s="16"/>
      <c r="AR93" s="18">
        <f t="shared" si="36"/>
        <v>0</v>
      </c>
      <c r="AS93" s="16"/>
      <c r="AT93" s="18">
        <f t="shared" si="37"/>
        <v>0</v>
      </c>
      <c r="AU93" s="16"/>
      <c r="AV93" s="18">
        <f t="shared" si="38"/>
        <v>0</v>
      </c>
      <c r="AW93" s="16"/>
      <c r="AX93" s="18">
        <f t="shared" si="39"/>
        <v>0</v>
      </c>
      <c r="AY93" s="54">
        <f t="shared" si="43"/>
        <v>45269.903678106923</v>
      </c>
    </row>
    <row r="94" spans="1:51">
      <c r="A94" s="55" t="s">
        <v>742</v>
      </c>
      <c r="B94" s="55" t="s">
        <v>324</v>
      </c>
      <c r="C94" s="15" t="s">
        <v>325</v>
      </c>
      <c r="D94" s="55" t="s">
        <v>326</v>
      </c>
      <c r="E94" s="55" t="s">
        <v>327</v>
      </c>
      <c r="F94" s="15">
        <f>'[2]F&amp;B Equipment'!CT94</f>
        <v>3</v>
      </c>
      <c r="G94" s="15">
        <v>15</v>
      </c>
      <c r="H94" s="15" t="s">
        <v>328</v>
      </c>
      <c r="I94" s="67">
        <v>22680</v>
      </c>
      <c r="J94" s="407">
        <f t="shared" si="40"/>
        <v>68040</v>
      </c>
      <c r="K94" s="16"/>
      <c r="L94" s="17">
        <f t="shared" si="22"/>
        <v>0</v>
      </c>
      <c r="M94" s="16"/>
      <c r="N94" s="17">
        <f t="shared" si="23"/>
        <v>0</v>
      </c>
      <c r="O94" s="16"/>
      <c r="P94" s="17">
        <f t="shared" si="24"/>
        <v>0</v>
      </c>
      <c r="Q94" s="16"/>
      <c r="R94" s="18">
        <f t="shared" si="44"/>
        <v>0</v>
      </c>
      <c r="S94" s="16"/>
      <c r="T94" s="18">
        <f t="shared" si="25"/>
        <v>0</v>
      </c>
      <c r="U94" s="16"/>
      <c r="V94" s="18">
        <f t="shared" si="42"/>
        <v>0</v>
      </c>
      <c r="W94" s="16"/>
      <c r="X94" s="18">
        <f t="shared" si="26"/>
        <v>0</v>
      </c>
      <c r="Y94" s="16"/>
      <c r="Z94" s="18">
        <f t="shared" si="27"/>
        <v>0</v>
      </c>
      <c r="AA94" s="16"/>
      <c r="AB94" s="18">
        <f t="shared" si="28"/>
        <v>0</v>
      </c>
      <c r="AC94" s="16"/>
      <c r="AD94" s="18">
        <f t="shared" si="29"/>
        <v>0</v>
      </c>
      <c r="AE94" s="16"/>
      <c r="AF94" s="18">
        <f t="shared" si="30"/>
        <v>0</v>
      </c>
      <c r="AG94" s="16"/>
      <c r="AH94" s="18">
        <f t="shared" si="31"/>
        <v>0</v>
      </c>
      <c r="AI94" s="16"/>
      <c r="AJ94" s="18">
        <f t="shared" si="32"/>
        <v>0</v>
      </c>
      <c r="AK94" s="16"/>
      <c r="AL94" s="18">
        <f t="shared" si="33"/>
        <v>0</v>
      </c>
      <c r="AM94" s="16"/>
      <c r="AN94" s="18">
        <f t="shared" si="34"/>
        <v>0</v>
      </c>
      <c r="AO94" s="16"/>
      <c r="AP94" s="18">
        <f t="shared" si="35"/>
        <v>0</v>
      </c>
      <c r="AQ94" s="16"/>
      <c r="AR94" s="18">
        <f t="shared" si="36"/>
        <v>0</v>
      </c>
      <c r="AS94" s="16"/>
      <c r="AT94" s="18">
        <f t="shared" si="37"/>
        <v>0</v>
      </c>
      <c r="AU94" s="16"/>
      <c r="AV94" s="18">
        <f t="shared" si="38"/>
        <v>0</v>
      </c>
      <c r="AW94" s="16"/>
      <c r="AX94" s="18">
        <f t="shared" si="39"/>
        <v>0</v>
      </c>
      <c r="AY94" s="54">
        <f t="shared" si="43"/>
        <v>0</v>
      </c>
    </row>
    <row r="95" spans="1:51">
      <c r="A95" s="55" t="s">
        <v>742</v>
      </c>
      <c r="B95" s="55" t="s">
        <v>329</v>
      </c>
      <c r="C95" s="15"/>
      <c r="D95" s="55" t="s">
        <v>330</v>
      </c>
      <c r="E95" s="55"/>
      <c r="F95" s="15">
        <f>'[2]F&amp;B Equipment'!CT95</f>
        <v>2</v>
      </c>
      <c r="G95" s="15">
        <v>7</v>
      </c>
      <c r="H95" s="15" t="s">
        <v>845</v>
      </c>
      <c r="I95" s="67">
        <v>250</v>
      </c>
      <c r="J95" s="407">
        <f t="shared" si="40"/>
        <v>500</v>
      </c>
      <c r="K95" s="16"/>
      <c r="L95" s="17">
        <f t="shared" si="22"/>
        <v>0</v>
      </c>
      <c r="M95" s="16"/>
      <c r="N95" s="17">
        <f t="shared" si="23"/>
        <v>0</v>
      </c>
      <c r="O95" s="16"/>
      <c r="P95" s="17">
        <f t="shared" si="24"/>
        <v>0</v>
      </c>
      <c r="Q95" s="16">
        <v>2</v>
      </c>
      <c r="R95" s="18">
        <f t="shared" si="44"/>
        <v>570.97638000000006</v>
      </c>
      <c r="S95" s="16"/>
      <c r="T95" s="18">
        <f t="shared" si="25"/>
        <v>0</v>
      </c>
      <c r="U95" s="16"/>
      <c r="V95" s="18">
        <f t="shared" si="42"/>
        <v>0</v>
      </c>
      <c r="W95" s="16"/>
      <c r="X95" s="18">
        <f t="shared" si="26"/>
        <v>0</v>
      </c>
      <c r="Y95" s="16"/>
      <c r="Z95" s="18">
        <f t="shared" si="27"/>
        <v>0</v>
      </c>
      <c r="AA95" s="16"/>
      <c r="AB95" s="18">
        <f t="shared" si="28"/>
        <v>0</v>
      </c>
      <c r="AC95" s="16"/>
      <c r="AD95" s="18">
        <f t="shared" si="29"/>
        <v>0</v>
      </c>
      <c r="AE95" s="16">
        <v>2</v>
      </c>
      <c r="AF95" s="18">
        <f t="shared" si="30"/>
        <v>702.22892753689962</v>
      </c>
      <c r="AG95" s="16"/>
      <c r="AH95" s="18">
        <f t="shared" si="31"/>
        <v>0</v>
      </c>
      <c r="AI95" s="16"/>
      <c r="AJ95" s="18">
        <f t="shared" si="32"/>
        <v>0</v>
      </c>
      <c r="AK95" s="16"/>
      <c r="AL95" s="18">
        <f t="shared" si="33"/>
        <v>0</v>
      </c>
      <c r="AM95" s="16"/>
      <c r="AN95" s="18">
        <f t="shared" si="34"/>
        <v>0</v>
      </c>
      <c r="AO95" s="16"/>
      <c r="AP95" s="18">
        <f t="shared" si="35"/>
        <v>0</v>
      </c>
      <c r="AQ95" s="16"/>
      <c r="AR95" s="18">
        <f t="shared" si="36"/>
        <v>0</v>
      </c>
      <c r="AS95" s="16">
        <v>2</v>
      </c>
      <c r="AT95" s="18">
        <f t="shared" si="37"/>
        <v>863.65300552296776</v>
      </c>
      <c r="AU95" s="16"/>
      <c r="AV95" s="18">
        <f t="shared" si="38"/>
        <v>0</v>
      </c>
      <c r="AW95" s="16"/>
      <c r="AX95" s="18">
        <f t="shared" si="39"/>
        <v>0</v>
      </c>
      <c r="AY95" s="54">
        <f t="shared" si="43"/>
        <v>2136.8583130598672</v>
      </c>
    </row>
    <row r="96" spans="1:51">
      <c r="A96" s="55" t="s">
        <v>742</v>
      </c>
      <c r="B96" s="55" t="s">
        <v>318</v>
      </c>
      <c r="C96" s="15"/>
      <c r="D96" s="55" t="s">
        <v>319</v>
      </c>
      <c r="E96" s="55"/>
      <c r="F96" s="15">
        <f>'[2]F&amp;B Equipment'!CT96</f>
        <v>1</v>
      </c>
      <c r="G96" s="15">
        <v>7</v>
      </c>
      <c r="H96" s="15" t="s">
        <v>807</v>
      </c>
      <c r="I96" s="67">
        <v>21500</v>
      </c>
      <c r="J96" s="407">
        <f t="shared" si="40"/>
        <v>21500</v>
      </c>
      <c r="K96" s="16">
        <v>1</v>
      </c>
      <c r="L96" s="17">
        <f t="shared" si="22"/>
        <v>22360</v>
      </c>
      <c r="M96" s="16"/>
      <c r="N96" s="17">
        <f t="shared" si="23"/>
        <v>0</v>
      </c>
      <c r="O96" s="16"/>
      <c r="P96" s="17">
        <f t="shared" si="24"/>
        <v>0</v>
      </c>
      <c r="Q96" s="16"/>
      <c r="R96" s="18">
        <f>Q96*(I96*R$8)</f>
        <v>0</v>
      </c>
      <c r="S96" s="16"/>
      <c r="T96" s="18">
        <f t="shared" si="25"/>
        <v>0</v>
      </c>
      <c r="U96" s="16"/>
      <c r="V96" s="18">
        <f t="shared" si="42"/>
        <v>0</v>
      </c>
      <c r="W96" s="16"/>
      <c r="X96" s="18">
        <f t="shared" si="26"/>
        <v>0</v>
      </c>
      <c r="Y96" s="16">
        <v>1</v>
      </c>
      <c r="Z96" s="18">
        <f t="shared" si="27"/>
        <v>27633.474677652037</v>
      </c>
      <c r="AA96" s="16"/>
      <c r="AB96" s="18">
        <f t="shared" si="28"/>
        <v>0</v>
      </c>
      <c r="AC96" s="16"/>
      <c r="AD96" s="18">
        <f t="shared" si="29"/>
        <v>0</v>
      </c>
      <c r="AE96" s="16"/>
      <c r="AF96" s="18">
        <f t="shared" si="30"/>
        <v>0</v>
      </c>
      <c r="AG96" s="16"/>
      <c r="AH96" s="18">
        <f t="shared" si="31"/>
        <v>0</v>
      </c>
      <c r="AI96" s="16"/>
      <c r="AJ96" s="18">
        <f t="shared" si="32"/>
        <v>0</v>
      </c>
      <c r="AK96" s="16"/>
      <c r="AL96" s="18">
        <f t="shared" si="33"/>
        <v>0</v>
      </c>
      <c r="AM96" s="16">
        <v>1</v>
      </c>
      <c r="AN96" s="18">
        <f t="shared" si="34"/>
        <v>33985.688316924185</v>
      </c>
      <c r="AO96" s="16"/>
      <c r="AP96" s="18">
        <f t="shared" si="35"/>
        <v>0</v>
      </c>
      <c r="AQ96" s="16"/>
      <c r="AR96" s="18">
        <f t="shared" si="36"/>
        <v>0</v>
      </c>
      <c r="AS96" s="16"/>
      <c r="AT96" s="18">
        <f t="shared" si="37"/>
        <v>0</v>
      </c>
      <c r="AU96" s="16"/>
      <c r="AV96" s="18">
        <f t="shared" si="38"/>
        <v>0</v>
      </c>
      <c r="AW96" s="16"/>
      <c r="AX96" s="18">
        <f t="shared" si="39"/>
        <v>0</v>
      </c>
      <c r="AY96" s="54">
        <f t="shared" si="43"/>
        <v>83979.162994576211</v>
      </c>
    </row>
    <row r="97" spans="1:51">
      <c r="A97" s="55" t="s">
        <v>742</v>
      </c>
      <c r="B97" s="55" t="s">
        <v>727</v>
      </c>
      <c r="C97" s="15"/>
      <c r="D97" s="55" t="s">
        <v>264</v>
      </c>
      <c r="E97" s="55" t="s">
        <v>277</v>
      </c>
      <c r="F97" s="15">
        <f>'[2]F&amp;B Equipment'!CT97</f>
        <v>1</v>
      </c>
      <c r="G97" s="15">
        <v>10</v>
      </c>
      <c r="H97" s="15" t="s">
        <v>845</v>
      </c>
      <c r="I97" s="67">
        <v>18945</v>
      </c>
      <c r="J97" s="407">
        <f t="shared" si="40"/>
        <v>18945</v>
      </c>
      <c r="K97" s="16"/>
      <c r="L97" s="17">
        <f t="shared" si="22"/>
        <v>0</v>
      </c>
      <c r="M97" s="16"/>
      <c r="N97" s="17">
        <f t="shared" si="23"/>
        <v>0</v>
      </c>
      <c r="O97" s="16"/>
      <c r="P97" s="17">
        <f t="shared" si="24"/>
        <v>0</v>
      </c>
      <c r="Q97" s="16"/>
      <c r="R97" s="18">
        <f>Q97*(I97*R$8)</f>
        <v>0</v>
      </c>
      <c r="S97" s="16"/>
      <c r="T97" s="18">
        <f t="shared" si="25"/>
        <v>0</v>
      </c>
      <c r="U97" s="16"/>
      <c r="V97" s="18">
        <f t="shared" si="42"/>
        <v>0</v>
      </c>
      <c r="W97" s="16"/>
      <c r="X97" s="18">
        <f t="shared" si="26"/>
        <v>0</v>
      </c>
      <c r="Y97" s="16">
        <v>1</v>
      </c>
      <c r="Z97" s="18">
        <f t="shared" si="27"/>
        <v>24349.589663633389</v>
      </c>
      <c r="AA97" s="16"/>
      <c r="AB97" s="18">
        <f t="shared" si="28"/>
        <v>0</v>
      </c>
      <c r="AC97" s="16"/>
      <c r="AD97" s="18">
        <f t="shared" si="29"/>
        <v>0</v>
      </c>
      <c r="AE97" s="16"/>
      <c r="AF97" s="18">
        <f t="shared" si="30"/>
        <v>0</v>
      </c>
      <c r="AG97" s="16"/>
      <c r="AH97" s="18">
        <f t="shared" si="31"/>
        <v>0</v>
      </c>
      <c r="AI97" s="16"/>
      <c r="AJ97" s="18">
        <f t="shared" si="32"/>
        <v>0</v>
      </c>
      <c r="AK97" s="16"/>
      <c r="AL97" s="18">
        <f t="shared" si="33"/>
        <v>0</v>
      </c>
      <c r="AM97" s="16"/>
      <c r="AN97" s="18">
        <f t="shared" si="34"/>
        <v>0</v>
      </c>
      <c r="AO97" s="16"/>
      <c r="AP97" s="18">
        <f t="shared" si="35"/>
        <v>0</v>
      </c>
      <c r="AQ97" s="16"/>
      <c r="AR97" s="18">
        <f t="shared" si="36"/>
        <v>0</v>
      </c>
      <c r="AS97" s="16">
        <v>1</v>
      </c>
      <c r="AT97" s="18">
        <f t="shared" si="37"/>
        <v>32723.812379265248</v>
      </c>
      <c r="AU97" s="16"/>
      <c r="AV97" s="18">
        <f t="shared" si="38"/>
        <v>0</v>
      </c>
      <c r="AW97" s="16"/>
      <c r="AX97" s="18">
        <f t="shared" si="39"/>
        <v>0</v>
      </c>
      <c r="AY97" s="54">
        <f t="shared" si="43"/>
        <v>57073.402042898641</v>
      </c>
    </row>
    <row r="98" spans="1:51">
      <c r="A98" s="55" t="s">
        <v>742</v>
      </c>
      <c r="B98" s="56" t="s">
        <v>725</v>
      </c>
      <c r="C98" s="15"/>
      <c r="D98" s="55" t="s">
        <v>256</v>
      </c>
      <c r="E98" s="55" t="s">
        <v>257</v>
      </c>
      <c r="F98" s="15">
        <f>'[2]F&amp;B Equipment'!CT98</f>
        <v>2</v>
      </c>
      <c r="G98" s="15">
        <v>10</v>
      </c>
      <c r="H98" s="15" t="s">
        <v>845</v>
      </c>
      <c r="I98" s="67">
        <v>14850</v>
      </c>
      <c r="J98" s="407">
        <f t="shared" si="40"/>
        <v>29700</v>
      </c>
      <c r="K98" s="16"/>
      <c r="L98" s="17">
        <f t="shared" si="22"/>
        <v>0</v>
      </c>
      <c r="M98" s="16"/>
      <c r="N98" s="17">
        <f t="shared" si="23"/>
        <v>0</v>
      </c>
      <c r="O98" s="16"/>
      <c r="P98" s="17">
        <f t="shared" si="24"/>
        <v>0</v>
      </c>
      <c r="Q98" s="16"/>
      <c r="R98" s="18">
        <f t="shared" si="44"/>
        <v>0</v>
      </c>
      <c r="S98" s="16"/>
      <c r="T98" s="18">
        <f t="shared" si="25"/>
        <v>0</v>
      </c>
      <c r="U98" s="16">
        <v>2</v>
      </c>
      <c r="V98" s="18">
        <f t="shared" si="42"/>
        <v>35981.4811875948</v>
      </c>
      <c r="W98" s="16"/>
      <c r="X98" s="18">
        <f t="shared" si="26"/>
        <v>0</v>
      </c>
      <c r="Y98" s="16"/>
      <c r="Z98" s="18">
        <f t="shared" si="27"/>
        <v>0</v>
      </c>
      <c r="AA98" s="16"/>
      <c r="AB98" s="18">
        <f t="shared" si="28"/>
        <v>0</v>
      </c>
      <c r="AC98" s="16"/>
      <c r="AD98" s="18">
        <f t="shared" si="29"/>
        <v>0</v>
      </c>
      <c r="AE98" s="16"/>
      <c r="AF98" s="18">
        <f t="shared" si="30"/>
        <v>0</v>
      </c>
      <c r="AG98" s="16"/>
      <c r="AH98" s="18">
        <f t="shared" si="31"/>
        <v>0</v>
      </c>
      <c r="AI98" s="16"/>
      <c r="AJ98" s="18">
        <f t="shared" si="32"/>
        <v>0</v>
      </c>
      <c r="AK98" s="16"/>
      <c r="AL98" s="18">
        <f t="shared" si="33"/>
        <v>0</v>
      </c>
      <c r="AM98" s="16"/>
      <c r="AN98" s="18">
        <f t="shared" si="34"/>
        <v>0</v>
      </c>
      <c r="AO98" s="16">
        <v>2</v>
      </c>
      <c r="AP98" s="18">
        <f t="shared" si="35"/>
        <v>48356.101921071051</v>
      </c>
      <c r="AQ98" s="16"/>
      <c r="AR98" s="18">
        <f t="shared" si="36"/>
        <v>0</v>
      </c>
      <c r="AS98" s="16"/>
      <c r="AT98" s="18">
        <f t="shared" si="37"/>
        <v>0</v>
      </c>
      <c r="AU98" s="16"/>
      <c r="AV98" s="18">
        <f t="shared" si="38"/>
        <v>0</v>
      </c>
      <c r="AW98" s="16"/>
      <c r="AX98" s="18">
        <f t="shared" si="39"/>
        <v>0</v>
      </c>
      <c r="AY98" s="54">
        <f t="shared" si="43"/>
        <v>84337.583108665858</v>
      </c>
    </row>
    <row r="99" spans="1:51">
      <c r="A99" s="55" t="s">
        <v>742</v>
      </c>
      <c r="B99" s="55" t="s">
        <v>726</v>
      </c>
      <c r="C99" s="15"/>
      <c r="D99" s="55" t="s">
        <v>264</v>
      </c>
      <c r="E99" s="55" t="s">
        <v>276</v>
      </c>
      <c r="F99" s="15">
        <f>'[2]F&amp;B Equipment'!CT99</f>
        <v>2</v>
      </c>
      <c r="G99" s="15">
        <v>10</v>
      </c>
      <c r="H99" s="15" t="s">
        <v>845</v>
      </c>
      <c r="I99" s="67">
        <v>16839</v>
      </c>
      <c r="J99" s="407">
        <f t="shared" si="40"/>
        <v>33678</v>
      </c>
      <c r="K99" s="16"/>
      <c r="L99" s="17">
        <f t="shared" si="22"/>
        <v>0</v>
      </c>
      <c r="M99" s="16"/>
      <c r="N99" s="17">
        <f t="shared" si="23"/>
        <v>0</v>
      </c>
      <c r="O99" s="16"/>
      <c r="P99" s="17">
        <f t="shared" si="24"/>
        <v>0</v>
      </c>
      <c r="Q99" s="16"/>
      <c r="R99" s="18">
        <f t="shared" si="44"/>
        <v>0</v>
      </c>
      <c r="S99" s="16"/>
      <c r="T99" s="18">
        <f t="shared" si="25"/>
        <v>0</v>
      </c>
      <c r="U99" s="16">
        <v>2</v>
      </c>
      <c r="V99" s="18">
        <f t="shared" si="42"/>
        <v>40800.818970902954</v>
      </c>
      <c r="W99" s="16"/>
      <c r="X99" s="18">
        <f t="shared" si="26"/>
        <v>0</v>
      </c>
      <c r="Y99" s="16"/>
      <c r="Z99" s="18">
        <f t="shared" si="27"/>
        <v>0</v>
      </c>
      <c r="AA99" s="16"/>
      <c r="AB99" s="18">
        <f t="shared" si="28"/>
        <v>0</v>
      </c>
      <c r="AC99" s="16"/>
      <c r="AD99" s="18">
        <f t="shared" si="29"/>
        <v>0</v>
      </c>
      <c r="AE99" s="16"/>
      <c r="AF99" s="18">
        <f t="shared" si="30"/>
        <v>0</v>
      </c>
      <c r="AG99" s="16"/>
      <c r="AH99" s="18">
        <f t="shared" si="31"/>
        <v>0</v>
      </c>
      <c r="AI99" s="16"/>
      <c r="AJ99" s="18">
        <f t="shared" si="32"/>
        <v>0</v>
      </c>
      <c r="AK99" s="16"/>
      <c r="AL99" s="18">
        <f t="shared" si="33"/>
        <v>0</v>
      </c>
      <c r="AM99" s="16"/>
      <c r="AN99" s="18">
        <f t="shared" si="34"/>
        <v>0</v>
      </c>
      <c r="AO99" s="16">
        <v>2</v>
      </c>
      <c r="AP99" s="18">
        <f t="shared" si="35"/>
        <v>54832.888905650878</v>
      </c>
      <c r="AQ99" s="16"/>
      <c r="AR99" s="18">
        <f t="shared" si="36"/>
        <v>0</v>
      </c>
      <c r="AS99" s="16"/>
      <c r="AT99" s="18">
        <f t="shared" si="37"/>
        <v>0</v>
      </c>
      <c r="AU99" s="16"/>
      <c r="AV99" s="18">
        <f t="shared" si="38"/>
        <v>0</v>
      </c>
      <c r="AW99" s="16"/>
      <c r="AX99" s="18">
        <f t="shared" si="39"/>
        <v>0</v>
      </c>
      <c r="AY99" s="54">
        <f t="shared" si="43"/>
        <v>95633.707876553832</v>
      </c>
    </row>
    <row r="100" spans="1:51">
      <c r="A100" s="55" t="s">
        <v>742</v>
      </c>
      <c r="B100" s="55" t="s">
        <v>306</v>
      </c>
      <c r="C100" s="15"/>
      <c r="D100" s="55" t="s">
        <v>307</v>
      </c>
      <c r="E100" s="55">
        <v>57130</v>
      </c>
      <c r="F100" s="15">
        <f>'[2]F&amp;B Equipment'!CT100</f>
        <v>4</v>
      </c>
      <c r="G100" s="19">
        <v>7</v>
      </c>
      <c r="H100" s="15" t="s">
        <v>845</v>
      </c>
      <c r="I100" s="67">
        <v>668</v>
      </c>
      <c r="J100" s="407">
        <f t="shared" si="40"/>
        <v>2672</v>
      </c>
      <c r="K100" s="16"/>
      <c r="L100" s="17">
        <f t="shared" si="22"/>
        <v>0</v>
      </c>
      <c r="M100" s="16"/>
      <c r="N100" s="17">
        <f t="shared" si="23"/>
        <v>0</v>
      </c>
      <c r="O100" s="16">
        <v>4</v>
      </c>
      <c r="P100" s="17">
        <f t="shared" si="24"/>
        <v>2962.4250240000001</v>
      </c>
      <c r="Q100" s="16"/>
      <c r="R100" s="18">
        <f t="shared" si="44"/>
        <v>0</v>
      </c>
      <c r="S100" s="16"/>
      <c r="T100" s="18">
        <f t="shared" si="25"/>
        <v>0</v>
      </c>
      <c r="U100" s="16"/>
      <c r="V100" s="18">
        <f t="shared" si="42"/>
        <v>0</v>
      </c>
      <c r="W100" s="16"/>
      <c r="X100" s="18">
        <f t="shared" si="26"/>
        <v>0</v>
      </c>
      <c r="Y100" s="16"/>
      <c r="Z100" s="18">
        <f t="shared" si="27"/>
        <v>0</v>
      </c>
      <c r="AA100" s="16"/>
      <c r="AB100" s="18">
        <f t="shared" si="28"/>
        <v>0</v>
      </c>
      <c r="AC100" s="16"/>
      <c r="AD100" s="18">
        <f t="shared" si="29"/>
        <v>0</v>
      </c>
      <c r="AE100" s="16">
        <v>4</v>
      </c>
      <c r="AF100" s="18">
        <f t="shared" si="30"/>
        <v>3752.7113887571913</v>
      </c>
      <c r="AG100" s="16"/>
      <c r="AH100" s="18">
        <f t="shared" si="31"/>
        <v>0</v>
      </c>
      <c r="AI100" s="16"/>
      <c r="AJ100" s="18">
        <f t="shared" si="32"/>
        <v>0</v>
      </c>
      <c r="AK100" s="16"/>
      <c r="AL100" s="18">
        <f t="shared" si="33"/>
        <v>0</v>
      </c>
      <c r="AM100" s="16"/>
      <c r="AN100" s="18">
        <f t="shared" si="34"/>
        <v>0</v>
      </c>
      <c r="AO100" s="16"/>
      <c r="AP100" s="18">
        <f t="shared" si="35"/>
        <v>0</v>
      </c>
      <c r="AQ100" s="16"/>
      <c r="AR100" s="18">
        <f t="shared" si="36"/>
        <v>0</v>
      </c>
      <c r="AS100" s="16">
        <v>4</v>
      </c>
      <c r="AT100" s="18">
        <f t="shared" si="37"/>
        <v>4615.3616615147394</v>
      </c>
      <c r="AU100" s="16"/>
      <c r="AV100" s="18">
        <f t="shared" si="38"/>
        <v>0</v>
      </c>
      <c r="AW100" s="16"/>
      <c r="AX100" s="18">
        <f t="shared" si="39"/>
        <v>0</v>
      </c>
      <c r="AY100" s="54">
        <f t="shared" si="43"/>
        <v>11330.498074271931</v>
      </c>
    </row>
    <row r="101" spans="1:51">
      <c r="A101" s="55" t="s">
        <v>742</v>
      </c>
      <c r="B101" s="55" t="s">
        <v>282</v>
      </c>
      <c r="C101" s="15" t="s">
        <v>283</v>
      </c>
      <c r="D101" s="55" t="s">
        <v>284</v>
      </c>
      <c r="E101" s="55" t="s">
        <v>285</v>
      </c>
      <c r="F101" s="15">
        <f>'[2]F&amp;B Equipment'!CT101</f>
        <v>2</v>
      </c>
      <c r="G101" s="15">
        <v>10</v>
      </c>
      <c r="H101" s="15" t="s">
        <v>845</v>
      </c>
      <c r="I101" s="67">
        <v>20600</v>
      </c>
      <c r="J101" s="407">
        <f t="shared" si="40"/>
        <v>41200</v>
      </c>
      <c r="K101" s="16"/>
      <c r="L101" s="17">
        <f t="shared" si="22"/>
        <v>0</v>
      </c>
      <c r="M101" s="16"/>
      <c r="N101" s="17">
        <f t="shared" si="23"/>
        <v>0</v>
      </c>
      <c r="O101" s="16"/>
      <c r="P101" s="17">
        <f t="shared" si="24"/>
        <v>0</v>
      </c>
      <c r="Q101" s="16"/>
      <c r="R101" s="18">
        <f t="shared" si="44"/>
        <v>0</v>
      </c>
      <c r="S101" s="16"/>
      <c r="T101" s="18">
        <f t="shared" si="25"/>
        <v>0</v>
      </c>
      <c r="U101" s="16"/>
      <c r="V101" s="18">
        <f t="shared" si="42"/>
        <v>0</v>
      </c>
      <c r="W101" s="16">
        <v>2</v>
      </c>
      <c r="X101" s="18">
        <f t="shared" si="26"/>
        <v>51411.115679352632</v>
      </c>
      <c r="Y101" s="16"/>
      <c r="Z101" s="18">
        <f t="shared" si="27"/>
        <v>0</v>
      </c>
      <c r="AA101" s="16"/>
      <c r="AB101" s="18">
        <f t="shared" si="28"/>
        <v>0</v>
      </c>
      <c r="AC101" s="16"/>
      <c r="AD101" s="18">
        <f t="shared" si="29"/>
        <v>0</v>
      </c>
      <c r="AE101" s="16"/>
      <c r="AF101" s="18">
        <f t="shared" si="30"/>
        <v>0</v>
      </c>
      <c r="AG101" s="16"/>
      <c r="AH101" s="18">
        <f t="shared" si="31"/>
        <v>0</v>
      </c>
      <c r="AI101" s="16"/>
      <c r="AJ101" s="18">
        <f t="shared" si="32"/>
        <v>0</v>
      </c>
      <c r="AK101" s="16"/>
      <c r="AL101" s="18">
        <f t="shared" si="33"/>
        <v>0</v>
      </c>
      <c r="AM101" s="16"/>
      <c r="AN101" s="18">
        <f t="shared" si="34"/>
        <v>0</v>
      </c>
      <c r="AO101" s="16"/>
      <c r="AP101" s="18">
        <f t="shared" si="35"/>
        <v>0</v>
      </c>
      <c r="AQ101" s="16">
        <v>2</v>
      </c>
      <c r="AR101" s="18">
        <f t="shared" si="36"/>
        <v>69092.240441837421</v>
      </c>
      <c r="AS101" s="16"/>
      <c r="AT101" s="18">
        <f t="shared" si="37"/>
        <v>0</v>
      </c>
      <c r="AU101" s="16"/>
      <c r="AV101" s="18">
        <f t="shared" si="38"/>
        <v>0</v>
      </c>
      <c r="AW101" s="16"/>
      <c r="AX101" s="18">
        <f t="shared" si="39"/>
        <v>0</v>
      </c>
      <c r="AY101" s="54">
        <f t="shared" si="43"/>
        <v>120503.35612119005</v>
      </c>
    </row>
    <row r="102" spans="1:51">
      <c r="A102" s="55" t="s">
        <v>742</v>
      </c>
      <c r="B102" s="55" t="s">
        <v>331</v>
      </c>
      <c r="C102" s="15" t="s">
        <v>332</v>
      </c>
      <c r="D102" s="56" t="s">
        <v>333</v>
      </c>
      <c r="E102" s="55"/>
      <c r="F102" s="15">
        <f>'[2]F&amp;B Equipment'!CT102</f>
        <v>1</v>
      </c>
      <c r="G102" s="15">
        <v>7</v>
      </c>
      <c r="H102" s="15" t="s">
        <v>845</v>
      </c>
      <c r="I102" s="67">
        <v>6430</v>
      </c>
      <c r="J102" s="407">
        <f t="shared" si="40"/>
        <v>6430</v>
      </c>
      <c r="K102" s="16"/>
      <c r="L102" s="17">
        <f t="shared" si="22"/>
        <v>0</v>
      </c>
      <c r="M102" s="16"/>
      <c r="N102" s="17">
        <f t="shared" si="23"/>
        <v>0</v>
      </c>
      <c r="O102" s="16">
        <v>1</v>
      </c>
      <c r="P102" s="17">
        <f t="shared" si="24"/>
        <v>7128.8895599999996</v>
      </c>
      <c r="Q102" s="16"/>
      <c r="R102" s="18">
        <f>Q102*(I102*R$8)</f>
        <v>0</v>
      </c>
      <c r="S102" s="16"/>
      <c r="T102" s="18">
        <f t="shared" si="25"/>
        <v>0</v>
      </c>
      <c r="U102" s="16"/>
      <c r="V102" s="18">
        <f t="shared" si="42"/>
        <v>0</v>
      </c>
      <c r="W102" s="16"/>
      <c r="X102" s="18">
        <f t="shared" si="26"/>
        <v>0</v>
      </c>
      <c r="Y102" s="16"/>
      <c r="Z102" s="18">
        <f t="shared" si="27"/>
        <v>0</v>
      </c>
      <c r="AA102" s="16"/>
      <c r="AB102" s="18">
        <f t="shared" si="28"/>
        <v>0</v>
      </c>
      <c r="AC102" s="16">
        <v>1</v>
      </c>
      <c r="AD102" s="18">
        <f t="shared" si="29"/>
        <v>8767.6349593442028</v>
      </c>
      <c r="AE102" s="16"/>
      <c r="AF102" s="18">
        <f t="shared" si="30"/>
        <v>0</v>
      </c>
      <c r="AG102" s="16"/>
      <c r="AH102" s="18">
        <f t="shared" si="31"/>
        <v>0</v>
      </c>
      <c r="AI102" s="16"/>
      <c r="AJ102" s="18">
        <f t="shared" si="32"/>
        <v>0</v>
      </c>
      <c r="AK102" s="16"/>
      <c r="AL102" s="18">
        <f t="shared" si="33"/>
        <v>0</v>
      </c>
      <c r="AM102" s="16"/>
      <c r="AN102" s="18">
        <f t="shared" si="34"/>
        <v>0</v>
      </c>
      <c r="AO102" s="16"/>
      <c r="AP102" s="18">
        <f t="shared" si="35"/>
        <v>0</v>
      </c>
      <c r="AQ102" s="16">
        <v>1</v>
      </c>
      <c r="AR102" s="18">
        <f t="shared" si="36"/>
        <v>10783.08509808288</v>
      </c>
      <c r="AS102" s="16"/>
      <c r="AT102" s="18">
        <f t="shared" si="37"/>
        <v>0</v>
      </c>
      <c r="AU102" s="16"/>
      <c r="AV102" s="18">
        <f t="shared" si="38"/>
        <v>0</v>
      </c>
      <c r="AW102" s="16"/>
      <c r="AX102" s="18">
        <f t="shared" si="39"/>
        <v>0</v>
      </c>
      <c r="AY102" s="54">
        <f t="shared" si="43"/>
        <v>26679.609617427082</v>
      </c>
    </row>
    <row r="103" spans="1:51">
      <c r="A103" s="55" t="s">
        <v>742</v>
      </c>
      <c r="B103" s="55" t="s">
        <v>289</v>
      </c>
      <c r="C103" s="15"/>
      <c r="D103" s="55" t="s">
        <v>290</v>
      </c>
      <c r="E103" s="55" t="s">
        <v>291</v>
      </c>
      <c r="F103" s="15">
        <f>'[2]F&amp;B Equipment'!CT103</f>
        <v>3</v>
      </c>
      <c r="G103" s="15">
        <v>10</v>
      </c>
      <c r="H103" s="15" t="s">
        <v>845</v>
      </c>
      <c r="I103" s="67">
        <v>33130</v>
      </c>
      <c r="J103" s="407">
        <f t="shared" si="40"/>
        <v>99390</v>
      </c>
      <c r="K103" s="16"/>
      <c r="L103" s="17">
        <f t="shared" si="22"/>
        <v>0</v>
      </c>
      <c r="M103" s="16"/>
      <c r="N103" s="17">
        <f t="shared" si="23"/>
        <v>0</v>
      </c>
      <c r="O103" s="16"/>
      <c r="P103" s="17">
        <f t="shared" si="24"/>
        <v>0</v>
      </c>
      <c r="Q103" s="16"/>
      <c r="R103" s="18">
        <f t="shared" si="44"/>
        <v>0</v>
      </c>
      <c r="S103" s="16"/>
      <c r="T103" s="18">
        <f t="shared" si="25"/>
        <v>0</v>
      </c>
      <c r="U103" s="16"/>
      <c r="V103" s="18">
        <f t="shared" si="42"/>
        <v>0</v>
      </c>
      <c r="W103" s="16"/>
      <c r="X103" s="18">
        <f t="shared" si="26"/>
        <v>0</v>
      </c>
      <c r="Y103" s="16">
        <v>3</v>
      </c>
      <c r="Z103" s="18">
        <f t="shared" si="27"/>
        <v>127743.76968427144</v>
      </c>
      <c r="AA103" s="16"/>
      <c r="AB103" s="18">
        <f t="shared" si="28"/>
        <v>0</v>
      </c>
      <c r="AC103" s="16"/>
      <c r="AD103" s="18">
        <f t="shared" si="29"/>
        <v>0</v>
      </c>
      <c r="AE103" s="16"/>
      <c r="AF103" s="18">
        <f t="shared" si="30"/>
        <v>0</v>
      </c>
      <c r="AG103" s="16"/>
      <c r="AH103" s="18">
        <f t="shared" si="31"/>
        <v>0</v>
      </c>
      <c r="AI103" s="16"/>
      <c r="AJ103" s="18">
        <f t="shared" si="32"/>
        <v>0</v>
      </c>
      <c r="AK103" s="16"/>
      <c r="AL103" s="18">
        <f t="shared" si="33"/>
        <v>0</v>
      </c>
      <c r="AM103" s="16"/>
      <c r="AN103" s="18">
        <f t="shared" si="34"/>
        <v>0</v>
      </c>
      <c r="AO103" s="16"/>
      <c r="AP103" s="18">
        <f t="shared" si="35"/>
        <v>0</v>
      </c>
      <c r="AQ103" s="16"/>
      <c r="AR103" s="18">
        <f t="shared" si="36"/>
        <v>0</v>
      </c>
      <c r="AS103" s="16">
        <v>3</v>
      </c>
      <c r="AT103" s="18">
        <f t="shared" si="37"/>
        <v>171676.94443785551</v>
      </c>
      <c r="AU103" s="16"/>
      <c r="AV103" s="18">
        <f t="shared" si="38"/>
        <v>0</v>
      </c>
      <c r="AW103" s="16"/>
      <c r="AX103" s="18">
        <f t="shared" si="39"/>
        <v>0</v>
      </c>
      <c r="AY103" s="54">
        <f t="shared" si="43"/>
        <v>299420.71412212693</v>
      </c>
    </row>
    <row r="104" spans="1:51">
      <c r="A104" s="55" t="s">
        <v>728</v>
      </c>
      <c r="B104" s="55" t="s">
        <v>337</v>
      </c>
      <c r="C104" s="15" t="s">
        <v>835</v>
      </c>
      <c r="D104" s="55" t="s">
        <v>339</v>
      </c>
      <c r="E104" s="55"/>
      <c r="F104" s="15">
        <f>'[2]F&amp;B Equipment'!CT104</f>
        <v>328</v>
      </c>
      <c r="G104" s="15">
        <v>20</v>
      </c>
      <c r="H104" s="15" t="s">
        <v>845</v>
      </c>
      <c r="I104" s="67">
        <v>650</v>
      </c>
      <c r="J104" s="407">
        <f t="shared" si="40"/>
        <v>213200</v>
      </c>
      <c r="K104" s="16"/>
      <c r="L104" s="17">
        <f t="shared" si="22"/>
        <v>0</v>
      </c>
      <c r="M104" s="16"/>
      <c r="N104" s="17">
        <f t="shared" si="23"/>
        <v>0</v>
      </c>
      <c r="O104" s="16"/>
      <c r="P104" s="17">
        <f t="shared" si="24"/>
        <v>0</v>
      </c>
      <c r="Q104" s="16"/>
      <c r="R104" s="18">
        <f t="shared" si="44"/>
        <v>0</v>
      </c>
      <c r="S104" s="16"/>
      <c r="T104" s="18">
        <f t="shared" si="25"/>
        <v>0</v>
      </c>
      <c r="U104" s="16"/>
      <c r="V104" s="18">
        <f t="shared" si="42"/>
        <v>0</v>
      </c>
      <c r="W104" s="16"/>
      <c r="X104" s="18">
        <f t="shared" si="26"/>
        <v>0</v>
      </c>
      <c r="Y104" s="16"/>
      <c r="Z104" s="18">
        <f t="shared" si="27"/>
        <v>0</v>
      </c>
      <c r="AA104" s="16"/>
      <c r="AB104" s="18">
        <f t="shared" si="28"/>
        <v>0</v>
      </c>
      <c r="AC104" s="16"/>
      <c r="AD104" s="18">
        <f t="shared" si="29"/>
        <v>0</v>
      </c>
      <c r="AE104" s="16"/>
      <c r="AF104" s="18">
        <f t="shared" si="30"/>
        <v>0</v>
      </c>
      <c r="AG104" s="16"/>
      <c r="AH104" s="18">
        <f t="shared" si="31"/>
        <v>0</v>
      </c>
      <c r="AI104" s="16"/>
      <c r="AJ104" s="18">
        <f t="shared" si="32"/>
        <v>0</v>
      </c>
      <c r="AK104" s="16"/>
      <c r="AL104" s="18">
        <f t="shared" si="33"/>
        <v>0</v>
      </c>
      <c r="AM104" s="16">
        <v>1330</v>
      </c>
      <c r="AN104" s="18">
        <f t="shared" si="34"/>
        <v>1366540.8162781843</v>
      </c>
      <c r="AO104" s="16"/>
      <c r="AP104" s="18">
        <f t="shared" si="35"/>
        <v>0</v>
      </c>
      <c r="AQ104" s="16"/>
      <c r="AR104" s="18">
        <f t="shared" si="36"/>
        <v>0</v>
      </c>
      <c r="AS104" s="16"/>
      <c r="AT104" s="18">
        <f t="shared" si="37"/>
        <v>0</v>
      </c>
      <c r="AU104" s="16"/>
      <c r="AV104" s="18">
        <f t="shared" si="38"/>
        <v>0</v>
      </c>
      <c r="AW104" s="16"/>
      <c r="AX104" s="18">
        <f t="shared" si="39"/>
        <v>0</v>
      </c>
      <c r="AY104" s="54">
        <f t="shared" si="43"/>
        <v>1366540.8162781843</v>
      </c>
    </row>
    <row r="105" spans="1:51">
      <c r="A105" s="55" t="s">
        <v>728</v>
      </c>
      <c r="B105" s="55" t="s">
        <v>344</v>
      </c>
      <c r="C105" s="15" t="s">
        <v>836</v>
      </c>
      <c r="D105" s="55" t="s">
        <v>339</v>
      </c>
      <c r="E105" s="55"/>
      <c r="F105" s="15">
        <f>'[2]F&amp;B Equipment'!CT105</f>
        <v>264</v>
      </c>
      <c r="G105" s="15">
        <v>20</v>
      </c>
      <c r="H105" s="15" t="s">
        <v>845</v>
      </c>
      <c r="I105" s="67">
        <v>450</v>
      </c>
      <c r="J105" s="407">
        <f t="shared" si="40"/>
        <v>118800</v>
      </c>
      <c r="K105" s="16"/>
      <c r="L105" s="17">
        <f t="shared" si="22"/>
        <v>0</v>
      </c>
      <c r="M105" s="16"/>
      <c r="N105" s="17">
        <f t="shared" si="23"/>
        <v>0</v>
      </c>
      <c r="O105" s="16"/>
      <c r="P105" s="17">
        <f t="shared" si="24"/>
        <v>0</v>
      </c>
      <c r="Q105" s="16"/>
      <c r="R105" s="18">
        <f t="shared" si="44"/>
        <v>0</v>
      </c>
      <c r="S105" s="16"/>
      <c r="T105" s="18">
        <f t="shared" si="25"/>
        <v>0</v>
      </c>
      <c r="U105" s="16"/>
      <c r="V105" s="18">
        <f t="shared" si="42"/>
        <v>0</v>
      </c>
      <c r="W105" s="16"/>
      <c r="X105" s="18">
        <f t="shared" si="26"/>
        <v>0</v>
      </c>
      <c r="Y105" s="16"/>
      <c r="Z105" s="18">
        <f t="shared" si="27"/>
        <v>0</v>
      </c>
      <c r="AA105" s="16"/>
      <c r="AB105" s="18">
        <f t="shared" si="28"/>
        <v>0</v>
      </c>
      <c r="AC105" s="16"/>
      <c r="AD105" s="18">
        <f t="shared" si="29"/>
        <v>0</v>
      </c>
      <c r="AE105" s="16"/>
      <c r="AF105" s="18">
        <f t="shared" si="30"/>
        <v>0</v>
      </c>
      <c r="AG105" s="16"/>
      <c r="AH105" s="18">
        <f t="shared" si="31"/>
        <v>0</v>
      </c>
      <c r="AI105" s="16"/>
      <c r="AJ105" s="18">
        <f t="shared" si="32"/>
        <v>0</v>
      </c>
      <c r="AK105" s="16"/>
      <c r="AL105" s="18">
        <f t="shared" si="33"/>
        <v>0</v>
      </c>
      <c r="AM105" s="16">
        <v>1064</v>
      </c>
      <c r="AN105" s="18">
        <f t="shared" si="34"/>
        <v>756853.37516945577</v>
      </c>
      <c r="AO105" s="16"/>
      <c r="AP105" s="18">
        <f t="shared" si="35"/>
        <v>0</v>
      </c>
      <c r="AQ105" s="16"/>
      <c r="AR105" s="18">
        <f t="shared" si="36"/>
        <v>0</v>
      </c>
      <c r="AS105" s="16"/>
      <c r="AT105" s="18">
        <f t="shared" si="37"/>
        <v>0</v>
      </c>
      <c r="AU105" s="16"/>
      <c r="AV105" s="18">
        <f t="shared" si="38"/>
        <v>0</v>
      </c>
      <c r="AW105" s="16"/>
      <c r="AX105" s="18">
        <f t="shared" si="39"/>
        <v>0</v>
      </c>
      <c r="AY105" s="54">
        <f t="shared" si="43"/>
        <v>756853.37516945577</v>
      </c>
    </row>
    <row r="106" spans="1:51">
      <c r="A106" s="55" t="s">
        <v>361</v>
      </c>
      <c r="B106" s="55" t="s">
        <v>414</v>
      </c>
      <c r="C106" s="15" t="s">
        <v>415</v>
      </c>
      <c r="D106" s="55" t="s">
        <v>309</v>
      </c>
      <c r="E106" s="55"/>
      <c r="F106" s="15">
        <f>'[2]F&amp;B Equipment'!CT106</f>
        <v>9</v>
      </c>
      <c r="G106" s="15">
        <v>7</v>
      </c>
      <c r="H106" s="15" t="s">
        <v>845</v>
      </c>
      <c r="I106" s="67">
        <v>2913</v>
      </c>
      <c r="J106" s="407">
        <f t="shared" si="40"/>
        <v>26217</v>
      </c>
      <c r="K106" s="16"/>
      <c r="L106" s="17">
        <f t="shared" si="22"/>
        <v>0</v>
      </c>
      <c r="M106" s="16">
        <v>4</v>
      </c>
      <c r="N106" s="17">
        <f t="shared" si="23"/>
        <v>12542.212800000001</v>
      </c>
      <c r="O106" s="16"/>
      <c r="P106" s="17">
        <f t="shared" si="24"/>
        <v>0</v>
      </c>
      <c r="Q106" s="16"/>
      <c r="R106" s="18">
        <f t="shared" si="44"/>
        <v>0</v>
      </c>
      <c r="S106" s="16"/>
      <c r="T106" s="18">
        <f t="shared" si="25"/>
        <v>0</v>
      </c>
      <c r="U106" s="16"/>
      <c r="V106" s="18">
        <f t="shared" si="42"/>
        <v>0</v>
      </c>
      <c r="W106" s="16">
        <v>4</v>
      </c>
      <c r="X106" s="18">
        <f t="shared" si="26"/>
        <v>14539.862133393613</v>
      </c>
      <c r="Y106" s="16"/>
      <c r="Z106" s="18">
        <f t="shared" si="27"/>
        <v>0</v>
      </c>
      <c r="AA106" s="16"/>
      <c r="AB106" s="18">
        <f t="shared" si="28"/>
        <v>0</v>
      </c>
      <c r="AC106" s="16"/>
      <c r="AD106" s="18">
        <f t="shared" si="29"/>
        <v>0</v>
      </c>
      <c r="AE106" s="16"/>
      <c r="AF106" s="18">
        <f t="shared" si="30"/>
        <v>0</v>
      </c>
      <c r="AG106" s="16"/>
      <c r="AH106" s="18">
        <f t="shared" si="31"/>
        <v>0</v>
      </c>
      <c r="AI106" s="16">
        <v>4</v>
      </c>
      <c r="AJ106" s="18">
        <f t="shared" si="32"/>
        <v>17361.355771593691</v>
      </c>
      <c r="AK106" s="16"/>
      <c r="AL106" s="18">
        <f t="shared" si="33"/>
        <v>0</v>
      </c>
      <c r="AM106" s="16"/>
      <c r="AN106" s="18">
        <f t="shared" si="34"/>
        <v>0</v>
      </c>
      <c r="AO106" s="16"/>
      <c r="AP106" s="18">
        <f t="shared" si="35"/>
        <v>0</v>
      </c>
      <c r="AQ106" s="16">
        <v>4</v>
      </c>
      <c r="AR106" s="18">
        <f t="shared" si="36"/>
        <v>19540.358874473051</v>
      </c>
      <c r="AS106" s="16"/>
      <c r="AT106" s="18">
        <f t="shared" si="37"/>
        <v>0</v>
      </c>
      <c r="AU106" s="16"/>
      <c r="AV106" s="18">
        <f t="shared" si="38"/>
        <v>0</v>
      </c>
      <c r="AW106" s="16">
        <v>4</v>
      </c>
      <c r="AX106" s="18">
        <f t="shared" si="39"/>
        <v>21352.277731826311</v>
      </c>
      <c r="AY106" s="54">
        <f t="shared" si="43"/>
        <v>85336.067311286664</v>
      </c>
    </row>
    <row r="107" spans="1:51">
      <c r="A107" s="55" t="s">
        <v>361</v>
      </c>
      <c r="B107" s="55" t="s">
        <v>377</v>
      </c>
      <c r="C107" s="15"/>
      <c r="D107" s="55" t="s">
        <v>378</v>
      </c>
      <c r="E107" s="55" t="s">
        <v>379</v>
      </c>
      <c r="F107" s="15">
        <f>'[2]F&amp;B Equipment'!CT107</f>
        <v>4</v>
      </c>
      <c r="G107" s="15">
        <v>7</v>
      </c>
      <c r="H107" s="15" t="s">
        <v>845</v>
      </c>
      <c r="I107" s="67">
        <v>18675</v>
      </c>
      <c r="J107" s="407">
        <f t="shared" si="40"/>
        <v>74700</v>
      </c>
      <c r="K107" s="16"/>
      <c r="L107" s="17">
        <f t="shared" si="22"/>
        <v>0</v>
      </c>
      <c r="M107" s="16"/>
      <c r="N107" s="17">
        <f t="shared" si="23"/>
        <v>0</v>
      </c>
      <c r="O107" s="16"/>
      <c r="P107" s="17">
        <f t="shared" si="24"/>
        <v>0</v>
      </c>
      <c r="Q107" s="16"/>
      <c r="R107" s="18">
        <f t="shared" si="44"/>
        <v>0</v>
      </c>
      <c r="S107" s="16"/>
      <c r="T107" s="18">
        <f t="shared" si="25"/>
        <v>0</v>
      </c>
      <c r="U107" s="16"/>
      <c r="V107" s="18">
        <f t="shared" si="42"/>
        <v>0</v>
      </c>
      <c r="W107" s="16"/>
      <c r="X107" s="18">
        <f t="shared" si="26"/>
        <v>0</v>
      </c>
      <c r="Y107" s="16">
        <v>4</v>
      </c>
      <c r="Z107" s="18">
        <f t="shared" si="27"/>
        <v>96010.258531191037</v>
      </c>
      <c r="AA107" s="16"/>
      <c r="AB107" s="18">
        <f t="shared" si="28"/>
        <v>0</v>
      </c>
      <c r="AC107" s="16"/>
      <c r="AD107" s="18">
        <f t="shared" si="29"/>
        <v>0</v>
      </c>
      <c r="AE107" s="16"/>
      <c r="AF107" s="18">
        <f t="shared" si="30"/>
        <v>0</v>
      </c>
      <c r="AG107" s="16"/>
      <c r="AH107" s="18">
        <f t="shared" si="31"/>
        <v>0</v>
      </c>
      <c r="AI107" s="16"/>
      <c r="AJ107" s="18">
        <f t="shared" si="32"/>
        <v>0</v>
      </c>
      <c r="AK107" s="16"/>
      <c r="AL107" s="18">
        <f t="shared" si="33"/>
        <v>0</v>
      </c>
      <c r="AM107" s="16">
        <v>4</v>
      </c>
      <c r="AN107" s="18">
        <f t="shared" si="34"/>
        <v>118080.50778019705</v>
      </c>
      <c r="AO107" s="16"/>
      <c r="AP107" s="18">
        <f t="shared" si="35"/>
        <v>0</v>
      </c>
      <c r="AQ107" s="16"/>
      <c r="AR107" s="18">
        <f t="shared" si="36"/>
        <v>0</v>
      </c>
      <c r="AS107" s="16"/>
      <c r="AT107" s="18">
        <f t="shared" si="37"/>
        <v>0</v>
      </c>
      <c r="AU107" s="16"/>
      <c r="AV107" s="18">
        <f t="shared" si="38"/>
        <v>0</v>
      </c>
      <c r="AW107" s="16"/>
      <c r="AX107" s="18">
        <f t="shared" si="39"/>
        <v>0</v>
      </c>
      <c r="AY107" s="54">
        <f t="shared" si="43"/>
        <v>214090.76631138808</v>
      </c>
    </row>
    <row r="108" spans="1:51">
      <c r="A108" s="55" t="s">
        <v>361</v>
      </c>
      <c r="B108" s="55" t="s">
        <v>411</v>
      </c>
      <c r="C108" s="15" t="s">
        <v>213</v>
      </c>
      <c r="D108" s="55" t="s">
        <v>362</v>
      </c>
      <c r="E108" s="55"/>
      <c r="F108" s="15">
        <f>'[2]F&amp;B Equipment'!CT108</f>
        <v>6</v>
      </c>
      <c r="G108" s="15">
        <v>7</v>
      </c>
      <c r="H108" s="15" t="s">
        <v>845</v>
      </c>
      <c r="I108" s="67">
        <v>4288</v>
      </c>
      <c r="J108" s="407">
        <f t="shared" si="40"/>
        <v>25728</v>
      </c>
      <c r="K108" s="16"/>
      <c r="L108" s="17">
        <f t="shared" si="22"/>
        <v>0</v>
      </c>
      <c r="M108" s="16"/>
      <c r="N108" s="17">
        <f t="shared" si="23"/>
        <v>0</v>
      </c>
      <c r="O108" s="16"/>
      <c r="P108" s="17">
        <f t="shared" si="24"/>
        <v>0</v>
      </c>
      <c r="Q108" s="16"/>
      <c r="R108" s="18">
        <f t="shared" si="44"/>
        <v>0</v>
      </c>
      <c r="S108" s="16">
        <v>6</v>
      </c>
      <c r="T108" s="18">
        <f t="shared" si="25"/>
        <v>30261.565427558402</v>
      </c>
      <c r="U108" s="16"/>
      <c r="V108" s="18">
        <f t="shared" si="42"/>
        <v>0</v>
      </c>
      <c r="W108" s="16"/>
      <c r="X108" s="18">
        <f t="shared" si="26"/>
        <v>0</v>
      </c>
      <c r="Y108" s="16"/>
      <c r="Z108" s="18">
        <f t="shared" si="27"/>
        <v>0</v>
      </c>
      <c r="AA108" s="16"/>
      <c r="AB108" s="18">
        <f t="shared" si="28"/>
        <v>0</v>
      </c>
      <c r="AC108" s="16"/>
      <c r="AD108" s="18">
        <f t="shared" si="29"/>
        <v>0</v>
      </c>
      <c r="AE108" s="16"/>
      <c r="AF108" s="18">
        <f t="shared" si="30"/>
        <v>0</v>
      </c>
      <c r="AG108" s="16">
        <v>6</v>
      </c>
      <c r="AH108" s="18">
        <f t="shared" si="31"/>
        <v>37217.908446198868</v>
      </c>
      <c r="AI108" s="16"/>
      <c r="AJ108" s="18">
        <f t="shared" si="32"/>
        <v>0</v>
      </c>
      <c r="AK108" s="16"/>
      <c r="AL108" s="18">
        <f t="shared" si="33"/>
        <v>0</v>
      </c>
      <c r="AM108" s="16"/>
      <c r="AN108" s="18">
        <f t="shared" si="34"/>
        <v>0</v>
      </c>
      <c r="AO108" s="16"/>
      <c r="AP108" s="18">
        <f t="shared" si="35"/>
        <v>0</v>
      </c>
      <c r="AQ108" s="16"/>
      <c r="AR108" s="18">
        <f t="shared" si="36"/>
        <v>0</v>
      </c>
      <c r="AS108" s="16"/>
      <c r="AT108" s="18">
        <f t="shared" si="37"/>
        <v>0</v>
      </c>
      <c r="AU108" s="16">
        <v>6</v>
      </c>
      <c r="AV108" s="18">
        <f t="shared" si="38"/>
        <v>45773.332923755523</v>
      </c>
      <c r="AW108" s="16"/>
      <c r="AX108" s="18">
        <f t="shared" si="39"/>
        <v>0</v>
      </c>
      <c r="AY108" s="54">
        <f t="shared" si="43"/>
        <v>113252.80679751278</v>
      </c>
    </row>
    <row r="109" spans="1:51">
      <c r="A109" s="55" t="s">
        <v>361</v>
      </c>
      <c r="B109" s="55" t="s">
        <v>412</v>
      </c>
      <c r="C109" s="15" t="s">
        <v>740</v>
      </c>
      <c r="D109" s="55" t="s">
        <v>362</v>
      </c>
      <c r="E109" s="55"/>
      <c r="F109" s="15">
        <f>'[2]F&amp;B Equipment'!CT109</f>
        <v>2</v>
      </c>
      <c r="G109" s="15">
        <v>7</v>
      </c>
      <c r="H109" s="15" t="s">
        <v>845</v>
      </c>
      <c r="I109" s="67">
        <v>4250</v>
      </c>
      <c r="J109" s="407">
        <f t="shared" si="40"/>
        <v>8500</v>
      </c>
      <c r="K109" s="16"/>
      <c r="L109" s="17">
        <f t="shared" si="22"/>
        <v>0</v>
      </c>
      <c r="M109" s="16"/>
      <c r="N109" s="17">
        <f t="shared" si="23"/>
        <v>0</v>
      </c>
      <c r="O109" s="16"/>
      <c r="P109" s="17">
        <f t="shared" si="24"/>
        <v>0</v>
      </c>
      <c r="Q109" s="16"/>
      <c r="R109" s="18">
        <f t="shared" si="44"/>
        <v>0</v>
      </c>
      <c r="S109" s="16">
        <v>2</v>
      </c>
      <c r="T109" s="18">
        <f t="shared" si="25"/>
        <v>9997.7964138000007</v>
      </c>
      <c r="U109" s="16"/>
      <c r="V109" s="18">
        <f t="shared" si="42"/>
        <v>0</v>
      </c>
      <c r="W109" s="16"/>
      <c r="X109" s="18">
        <f t="shared" si="26"/>
        <v>0</v>
      </c>
      <c r="Y109" s="16"/>
      <c r="Z109" s="18">
        <f t="shared" si="27"/>
        <v>0</v>
      </c>
      <c r="AA109" s="16"/>
      <c r="AB109" s="18">
        <f t="shared" si="28"/>
        <v>0</v>
      </c>
      <c r="AC109" s="16"/>
      <c r="AD109" s="18">
        <f t="shared" si="29"/>
        <v>0</v>
      </c>
      <c r="AE109" s="16"/>
      <c r="AF109" s="18">
        <f t="shared" si="30"/>
        <v>0</v>
      </c>
      <c r="AG109" s="16">
        <v>2</v>
      </c>
      <c r="AH109" s="18">
        <f t="shared" si="31"/>
        <v>12296.028521171113</v>
      </c>
      <c r="AI109" s="16"/>
      <c r="AJ109" s="18">
        <f t="shared" si="32"/>
        <v>0</v>
      </c>
      <c r="AK109" s="16"/>
      <c r="AL109" s="18">
        <f t="shared" si="33"/>
        <v>0</v>
      </c>
      <c r="AM109" s="16"/>
      <c r="AN109" s="18">
        <f t="shared" si="34"/>
        <v>0</v>
      </c>
      <c r="AO109" s="16"/>
      <c r="AP109" s="18">
        <f t="shared" si="35"/>
        <v>0</v>
      </c>
      <c r="AQ109" s="16"/>
      <c r="AR109" s="18">
        <f t="shared" si="36"/>
        <v>0</v>
      </c>
      <c r="AS109" s="16"/>
      <c r="AT109" s="18">
        <f t="shared" si="37"/>
        <v>0</v>
      </c>
      <c r="AU109" s="16">
        <v>2</v>
      </c>
      <c r="AV109" s="18">
        <f t="shared" si="38"/>
        <v>15122.564126707166</v>
      </c>
      <c r="AW109" s="16"/>
      <c r="AX109" s="18">
        <f t="shared" si="39"/>
        <v>0</v>
      </c>
      <c r="AY109" s="54">
        <f t="shared" si="43"/>
        <v>37416.389061678274</v>
      </c>
    </row>
    <row r="110" spans="1:51">
      <c r="A110" s="55" t="s">
        <v>361</v>
      </c>
      <c r="B110" s="55" t="s">
        <v>413</v>
      </c>
      <c r="C110" s="15" t="s">
        <v>741</v>
      </c>
      <c r="D110" s="55" t="s">
        <v>362</v>
      </c>
      <c r="E110" s="55"/>
      <c r="F110" s="15">
        <f>'[2]F&amp;B Equipment'!CT110</f>
        <v>7</v>
      </c>
      <c r="G110" s="15">
        <v>7</v>
      </c>
      <c r="H110" s="15" t="s">
        <v>845</v>
      </c>
      <c r="I110" s="67">
        <v>4500</v>
      </c>
      <c r="J110" s="407">
        <f t="shared" si="40"/>
        <v>31500</v>
      </c>
      <c r="K110" s="16"/>
      <c r="L110" s="17">
        <f t="shared" si="22"/>
        <v>0</v>
      </c>
      <c r="M110" s="16"/>
      <c r="N110" s="17">
        <f t="shared" si="23"/>
        <v>0</v>
      </c>
      <c r="O110" s="16"/>
      <c r="P110" s="17">
        <f t="shared" si="24"/>
        <v>0</v>
      </c>
      <c r="Q110" s="16"/>
      <c r="R110" s="18">
        <f t="shared" si="44"/>
        <v>0</v>
      </c>
      <c r="S110" s="16">
        <v>7</v>
      </c>
      <c r="T110" s="18">
        <f t="shared" si="25"/>
        <v>37050.657298200007</v>
      </c>
      <c r="U110" s="16"/>
      <c r="V110" s="18">
        <f t="shared" si="42"/>
        <v>0</v>
      </c>
      <c r="W110" s="16"/>
      <c r="X110" s="18">
        <f t="shared" si="26"/>
        <v>0</v>
      </c>
      <c r="Y110" s="16"/>
      <c r="Z110" s="18">
        <f t="shared" si="27"/>
        <v>0</v>
      </c>
      <c r="AA110" s="16"/>
      <c r="AB110" s="18">
        <f t="shared" si="28"/>
        <v>0</v>
      </c>
      <c r="AC110" s="16"/>
      <c r="AD110" s="18">
        <f t="shared" si="29"/>
        <v>0</v>
      </c>
      <c r="AE110" s="16"/>
      <c r="AF110" s="18">
        <f t="shared" si="30"/>
        <v>0</v>
      </c>
      <c r="AG110" s="16">
        <v>7</v>
      </c>
      <c r="AH110" s="18">
        <f t="shared" si="31"/>
        <v>45567.635107869413</v>
      </c>
      <c r="AI110" s="16"/>
      <c r="AJ110" s="18">
        <f t="shared" si="32"/>
        <v>0</v>
      </c>
      <c r="AK110" s="16"/>
      <c r="AL110" s="18">
        <f t="shared" si="33"/>
        <v>0</v>
      </c>
      <c r="AM110" s="16"/>
      <c r="AN110" s="18">
        <f t="shared" si="34"/>
        <v>0</v>
      </c>
      <c r="AO110" s="16"/>
      <c r="AP110" s="18">
        <f t="shared" si="35"/>
        <v>0</v>
      </c>
      <c r="AQ110" s="16"/>
      <c r="AR110" s="18">
        <f t="shared" si="36"/>
        <v>0</v>
      </c>
      <c r="AS110" s="16"/>
      <c r="AT110" s="18">
        <f t="shared" si="37"/>
        <v>0</v>
      </c>
      <c r="AU110" s="16">
        <v>7</v>
      </c>
      <c r="AV110" s="18">
        <f t="shared" si="38"/>
        <v>56042.443528385375</v>
      </c>
      <c r="AW110" s="16"/>
      <c r="AX110" s="18">
        <f t="shared" si="39"/>
        <v>0</v>
      </c>
      <c r="AY110" s="54">
        <f t="shared" si="43"/>
        <v>138660.7359344548</v>
      </c>
    </row>
    <row r="111" spans="1:51">
      <c r="A111" s="55" t="s">
        <v>361</v>
      </c>
      <c r="B111" s="55" t="s">
        <v>372</v>
      </c>
      <c r="C111" s="15"/>
      <c r="D111" s="55" t="s">
        <v>362</v>
      </c>
      <c r="E111" s="55" t="s">
        <v>373</v>
      </c>
      <c r="F111" s="15">
        <f>'[2]F&amp;B Equipment'!CT111</f>
        <v>5</v>
      </c>
      <c r="G111" s="15">
        <v>7</v>
      </c>
      <c r="H111" s="15" t="s">
        <v>845</v>
      </c>
      <c r="I111" s="67">
        <v>6440</v>
      </c>
      <c r="J111" s="407">
        <f t="shared" si="40"/>
        <v>32200</v>
      </c>
      <c r="K111" s="16"/>
      <c r="L111" s="17">
        <f t="shared" si="22"/>
        <v>0</v>
      </c>
      <c r="M111" s="16"/>
      <c r="N111" s="17">
        <f t="shared" si="23"/>
        <v>0</v>
      </c>
      <c r="O111" s="16"/>
      <c r="P111" s="17">
        <f t="shared" si="24"/>
        <v>0</v>
      </c>
      <c r="Q111" s="16"/>
      <c r="R111" s="18">
        <f t="shared" si="44"/>
        <v>0</v>
      </c>
      <c r="S111" s="16">
        <v>5</v>
      </c>
      <c r="T111" s="18">
        <f t="shared" si="25"/>
        <v>37874.005238160004</v>
      </c>
      <c r="U111" s="16"/>
      <c r="V111" s="18">
        <f t="shared" si="42"/>
        <v>0</v>
      </c>
      <c r="W111" s="16"/>
      <c r="X111" s="18">
        <f t="shared" si="26"/>
        <v>0</v>
      </c>
      <c r="Y111" s="16"/>
      <c r="Z111" s="18">
        <f t="shared" si="27"/>
        <v>0</v>
      </c>
      <c r="AA111" s="16"/>
      <c r="AB111" s="18">
        <f t="shared" si="28"/>
        <v>0</v>
      </c>
      <c r="AC111" s="16"/>
      <c r="AD111" s="18">
        <f t="shared" si="29"/>
        <v>0</v>
      </c>
      <c r="AE111" s="16"/>
      <c r="AF111" s="18">
        <f t="shared" si="30"/>
        <v>0</v>
      </c>
      <c r="AG111" s="16">
        <v>5</v>
      </c>
      <c r="AH111" s="18">
        <f t="shared" si="31"/>
        <v>46580.249221377628</v>
      </c>
      <c r="AI111" s="16"/>
      <c r="AJ111" s="18">
        <f t="shared" si="32"/>
        <v>0</v>
      </c>
      <c r="AK111" s="16"/>
      <c r="AL111" s="18">
        <f t="shared" si="33"/>
        <v>0</v>
      </c>
      <c r="AM111" s="16">
        <v>5</v>
      </c>
      <c r="AN111" s="18">
        <f t="shared" si="34"/>
        <v>50899.495990928321</v>
      </c>
      <c r="AO111" s="16"/>
      <c r="AP111" s="18">
        <f t="shared" si="35"/>
        <v>0</v>
      </c>
      <c r="AQ111" s="16"/>
      <c r="AR111" s="18">
        <f t="shared" si="36"/>
        <v>0</v>
      </c>
      <c r="AS111" s="16"/>
      <c r="AT111" s="18">
        <f t="shared" si="37"/>
        <v>0</v>
      </c>
      <c r="AU111" s="16">
        <v>5</v>
      </c>
      <c r="AV111" s="18">
        <f t="shared" si="38"/>
        <v>57287.831162349503</v>
      </c>
      <c r="AW111" s="16"/>
      <c r="AX111" s="18">
        <f t="shared" si="39"/>
        <v>0</v>
      </c>
      <c r="AY111" s="54">
        <f t="shared" si="43"/>
        <v>192641.58161281544</v>
      </c>
    </row>
    <row r="112" spans="1:51">
      <c r="A112" s="55" t="s">
        <v>361</v>
      </c>
      <c r="B112" s="55" t="s">
        <v>382</v>
      </c>
      <c r="C112" s="15"/>
      <c r="D112" s="55" t="s">
        <v>362</v>
      </c>
      <c r="E112" s="55" t="s">
        <v>383</v>
      </c>
      <c r="F112" s="15">
        <f>'[2]F&amp;B Equipment'!CT112</f>
        <v>7</v>
      </c>
      <c r="G112" s="15">
        <v>7</v>
      </c>
      <c r="H112" s="15" t="s">
        <v>845</v>
      </c>
      <c r="I112" s="67">
        <v>4666</v>
      </c>
      <c r="J112" s="407">
        <f t="shared" si="40"/>
        <v>32662</v>
      </c>
      <c r="K112" s="16"/>
      <c r="L112" s="17">
        <f t="shared" si="22"/>
        <v>0</v>
      </c>
      <c r="M112" s="16"/>
      <c r="N112" s="17">
        <f t="shared" si="23"/>
        <v>0</v>
      </c>
      <c r="O112" s="16"/>
      <c r="P112" s="17">
        <f t="shared" si="24"/>
        <v>0</v>
      </c>
      <c r="Q112" s="16"/>
      <c r="R112" s="18">
        <f t="shared" si="44"/>
        <v>0</v>
      </c>
      <c r="S112" s="16"/>
      <c r="T112" s="18">
        <f t="shared" si="25"/>
        <v>0</v>
      </c>
      <c r="U112" s="16">
        <v>7</v>
      </c>
      <c r="V112" s="18">
        <f t="shared" si="42"/>
        <v>39569.937324889615</v>
      </c>
      <c r="W112" s="16"/>
      <c r="X112" s="18">
        <f t="shared" si="26"/>
        <v>0</v>
      </c>
      <c r="Y112" s="16"/>
      <c r="Z112" s="18">
        <f t="shared" si="27"/>
        <v>0</v>
      </c>
      <c r="AA112" s="16"/>
      <c r="AB112" s="18">
        <f t="shared" si="28"/>
        <v>0</v>
      </c>
      <c r="AC112" s="16"/>
      <c r="AD112" s="18">
        <f t="shared" si="29"/>
        <v>0</v>
      </c>
      <c r="AE112" s="16"/>
      <c r="AF112" s="18">
        <f t="shared" si="30"/>
        <v>0</v>
      </c>
      <c r="AG112" s="16"/>
      <c r="AH112" s="18">
        <f t="shared" si="31"/>
        <v>0</v>
      </c>
      <c r="AI112" s="16">
        <v>7</v>
      </c>
      <c r="AJ112" s="18">
        <f t="shared" si="32"/>
        <v>48666.031772381837</v>
      </c>
      <c r="AK112" s="16"/>
      <c r="AL112" s="18">
        <f t="shared" si="33"/>
        <v>0</v>
      </c>
      <c r="AM112" s="16"/>
      <c r="AN112" s="18">
        <f t="shared" si="34"/>
        <v>0</v>
      </c>
      <c r="AO112" s="16">
        <v>7</v>
      </c>
      <c r="AP112" s="18">
        <f t="shared" si="35"/>
        <v>53178.686900539484</v>
      </c>
      <c r="AQ112" s="16"/>
      <c r="AR112" s="18">
        <f t="shared" si="36"/>
        <v>0</v>
      </c>
      <c r="AS112" s="16"/>
      <c r="AT112" s="18">
        <f t="shared" si="37"/>
        <v>0</v>
      </c>
      <c r="AU112" s="16"/>
      <c r="AV112" s="18">
        <f t="shared" si="38"/>
        <v>0</v>
      </c>
      <c r="AW112" s="16">
        <v>7</v>
      </c>
      <c r="AX112" s="18">
        <f t="shared" si="39"/>
        <v>59853.080610788791</v>
      </c>
      <c r="AY112" s="54">
        <f t="shared" si="43"/>
        <v>201267.73660859972</v>
      </c>
    </row>
    <row r="113" spans="1:51">
      <c r="A113" s="55" t="s">
        <v>361</v>
      </c>
      <c r="B113" s="55" t="s">
        <v>380</v>
      </c>
      <c r="C113" s="15"/>
      <c r="D113" s="55" t="s">
        <v>362</v>
      </c>
      <c r="E113" s="55" t="s">
        <v>381</v>
      </c>
      <c r="F113" s="15">
        <f>'[2]F&amp;B Equipment'!CT113</f>
        <v>10</v>
      </c>
      <c r="G113" s="15">
        <v>7</v>
      </c>
      <c r="H113" s="15" t="s">
        <v>845</v>
      </c>
      <c r="I113" s="67">
        <v>7500</v>
      </c>
      <c r="J113" s="407">
        <f t="shared" si="40"/>
        <v>75000</v>
      </c>
      <c r="K113" s="16"/>
      <c r="L113" s="17">
        <f t="shared" si="22"/>
        <v>0</v>
      </c>
      <c r="M113" s="16"/>
      <c r="N113" s="17">
        <f t="shared" si="23"/>
        <v>0</v>
      </c>
      <c r="O113" s="16"/>
      <c r="P113" s="17">
        <f t="shared" si="24"/>
        <v>0</v>
      </c>
      <c r="Q113" s="16"/>
      <c r="R113" s="18">
        <f t="shared" si="44"/>
        <v>0</v>
      </c>
      <c r="S113" s="16"/>
      <c r="T113" s="18">
        <f t="shared" si="25"/>
        <v>0</v>
      </c>
      <c r="U113" s="16">
        <v>10</v>
      </c>
      <c r="V113" s="18">
        <f t="shared" si="42"/>
        <v>90862.326231300016</v>
      </c>
      <c r="W113" s="16"/>
      <c r="X113" s="18">
        <f t="shared" si="26"/>
        <v>0</v>
      </c>
      <c r="Y113" s="16"/>
      <c r="Z113" s="18">
        <f t="shared" si="27"/>
        <v>0</v>
      </c>
      <c r="AA113" s="16"/>
      <c r="AB113" s="18">
        <f t="shared" si="28"/>
        <v>0</v>
      </c>
      <c r="AC113" s="16"/>
      <c r="AD113" s="18">
        <f t="shared" si="29"/>
        <v>0</v>
      </c>
      <c r="AE113" s="16"/>
      <c r="AF113" s="18">
        <f t="shared" si="30"/>
        <v>0</v>
      </c>
      <c r="AG113" s="16"/>
      <c r="AH113" s="18">
        <f t="shared" si="31"/>
        <v>0</v>
      </c>
      <c r="AI113" s="16">
        <v>10</v>
      </c>
      <c r="AJ113" s="18">
        <f t="shared" si="32"/>
        <v>111749.20038358452</v>
      </c>
      <c r="AK113" s="16"/>
      <c r="AL113" s="18">
        <f t="shared" si="33"/>
        <v>0</v>
      </c>
      <c r="AM113" s="16"/>
      <c r="AN113" s="18">
        <f t="shared" si="34"/>
        <v>0</v>
      </c>
      <c r="AO113" s="16">
        <v>10</v>
      </c>
      <c r="AP113" s="18">
        <f t="shared" si="35"/>
        <v>122111.36848755318</v>
      </c>
      <c r="AQ113" s="16"/>
      <c r="AR113" s="18">
        <f t="shared" si="36"/>
        <v>0</v>
      </c>
      <c r="AS113" s="16"/>
      <c r="AT113" s="18">
        <f t="shared" si="37"/>
        <v>0</v>
      </c>
      <c r="AU113" s="16"/>
      <c r="AV113" s="18">
        <f t="shared" si="38"/>
        <v>0</v>
      </c>
      <c r="AW113" s="16">
        <v>10</v>
      </c>
      <c r="AX113" s="18">
        <f t="shared" si="39"/>
        <v>137437.4210338975</v>
      </c>
      <c r="AY113" s="54">
        <f t="shared" si="43"/>
        <v>462160.3161363352</v>
      </c>
    </row>
    <row r="114" spans="1:51">
      <c r="A114" s="55" t="s">
        <v>361</v>
      </c>
      <c r="B114" s="55" t="s">
        <v>364</v>
      </c>
      <c r="C114" s="15" t="s">
        <v>236</v>
      </c>
      <c r="D114" s="55" t="s">
        <v>362</v>
      </c>
      <c r="E114" s="55" t="s">
        <v>365</v>
      </c>
      <c r="F114" s="15">
        <f>'[2]F&amp;B Equipment'!CT114</f>
        <v>3</v>
      </c>
      <c r="G114" s="15">
        <v>7</v>
      </c>
      <c r="H114" s="15" t="s">
        <v>845</v>
      </c>
      <c r="I114" s="67">
        <v>323</v>
      </c>
      <c r="J114" s="407">
        <f t="shared" si="40"/>
        <v>969</v>
      </c>
      <c r="K114" s="16"/>
      <c r="L114" s="17">
        <f t="shared" si="22"/>
        <v>0</v>
      </c>
      <c r="M114" s="16"/>
      <c r="N114" s="17">
        <f t="shared" si="23"/>
        <v>0</v>
      </c>
      <c r="O114" s="16"/>
      <c r="P114" s="17">
        <f t="shared" si="24"/>
        <v>0</v>
      </c>
      <c r="Q114" s="16"/>
      <c r="R114" s="18">
        <f t="shared" si="44"/>
        <v>0</v>
      </c>
      <c r="S114" s="16"/>
      <c r="T114" s="18">
        <f t="shared" si="25"/>
        <v>0</v>
      </c>
      <c r="U114" s="16">
        <v>3</v>
      </c>
      <c r="V114" s="18">
        <f t="shared" si="42"/>
        <v>1173.9412549083959</v>
      </c>
      <c r="W114" s="16"/>
      <c r="X114" s="18">
        <f t="shared" si="26"/>
        <v>0</v>
      </c>
      <c r="Y114" s="16"/>
      <c r="Z114" s="18">
        <f t="shared" si="27"/>
        <v>0</v>
      </c>
      <c r="AA114" s="16"/>
      <c r="AB114" s="18">
        <f t="shared" si="28"/>
        <v>0</v>
      </c>
      <c r="AC114" s="16"/>
      <c r="AD114" s="18">
        <f t="shared" si="29"/>
        <v>0</v>
      </c>
      <c r="AE114" s="16"/>
      <c r="AF114" s="18">
        <f t="shared" si="30"/>
        <v>0</v>
      </c>
      <c r="AG114" s="16"/>
      <c r="AH114" s="18">
        <f t="shared" si="31"/>
        <v>0</v>
      </c>
      <c r="AI114" s="16">
        <v>3</v>
      </c>
      <c r="AJ114" s="18">
        <f t="shared" si="32"/>
        <v>1443.7996689559118</v>
      </c>
      <c r="AK114" s="16"/>
      <c r="AL114" s="18">
        <f t="shared" si="33"/>
        <v>0</v>
      </c>
      <c r="AM114" s="16"/>
      <c r="AN114" s="18">
        <f t="shared" si="34"/>
        <v>0</v>
      </c>
      <c r="AO114" s="16">
        <v>3</v>
      </c>
      <c r="AP114" s="18">
        <f t="shared" si="35"/>
        <v>1577.6788808591871</v>
      </c>
      <c r="AQ114" s="16"/>
      <c r="AR114" s="18">
        <f t="shared" si="36"/>
        <v>0</v>
      </c>
      <c r="AS114" s="16"/>
      <c r="AT114" s="18">
        <f t="shared" si="37"/>
        <v>0</v>
      </c>
      <c r="AU114" s="16"/>
      <c r="AV114" s="18">
        <f t="shared" si="38"/>
        <v>0</v>
      </c>
      <c r="AW114" s="16">
        <v>3</v>
      </c>
      <c r="AX114" s="18">
        <f t="shared" si="39"/>
        <v>1775.6914797579554</v>
      </c>
      <c r="AY114" s="54">
        <f t="shared" si="43"/>
        <v>5971.1112844814506</v>
      </c>
    </row>
    <row r="115" spans="1:51">
      <c r="A115" s="55" t="s">
        <v>361</v>
      </c>
      <c r="B115" s="55" t="s">
        <v>743</v>
      </c>
      <c r="C115" s="15" t="s">
        <v>736</v>
      </c>
      <c r="D115" s="55" t="s">
        <v>362</v>
      </c>
      <c r="E115" s="55" t="s">
        <v>363</v>
      </c>
      <c r="F115" s="15">
        <f>'[2]F&amp;B Equipment'!CT115</f>
        <v>3</v>
      </c>
      <c r="G115" s="15">
        <v>7</v>
      </c>
      <c r="H115" s="15" t="s">
        <v>845</v>
      </c>
      <c r="I115" s="67">
        <v>528</v>
      </c>
      <c r="J115" s="407">
        <f t="shared" si="40"/>
        <v>1584</v>
      </c>
      <c r="K115" s="16"/>
      <c r="L115" s="17">
        <f t="shared" si="22"/>
        <v>0</v>
      </c>
      <c r="M115" s="16"/>
      <c r="N115" s="17">
        <f t="shared" si="23"/>
        <v>0</v>
      </c>
      <c r="O115" s="16"/>
      <c r="P115" s="17">
        <f t="shared" si="24"/>
        <v>0</v>
      </c>
      <c r="Q115" s="16"/>
      <c r="R115" s="18">
        <f t="shared" si="44"/>
        <v>0</v>
      </c>
      <c r="S115" s="16"/>
      <c r="T115" s="18">
        <f t="shared" si="25"/>
        <v>0</v>
      </c>
      <c r="U115" s="16">
        <v>3</v>
      </c>
      <c r="V115" s="18">
        <f t="shared" si="42"/>
        <v>1919.0123300050559</v>
      </c>
      <c r="W115" s="16"/>
      <c r="X115" s="18">
        <f t="shared" si="26"/>
        <v>0</v>
      </c>
      <c r="Y115" s="16"/>
      <c r="Z115" s="18">
        <f t="shared" si="27"/>
        <v>0</v>
      </c>
      <c r="AA115" s="16"/>
      <c r="AB115" s="18">
        <f t="shared" si="28"/>
        <v>0</v>
      </c>
      <c r="AC115" s="16"/>
      <c r="AD115" s="18">
        <f t="shared" si="29"/>
        <v>0</v>
      </c>
      <c r="AE115" s="16"/>
      <c r="AF115" s="18">
        <f t="shared" si="30"/>
        <v>0</v>
      </c>
      <c r="AG115" s="16"/>
      <c r="AH115" s="18">
        <f t="shared" si="31"/>
        <v>0</v>
      </c>
      <c r="AI115" s="16">
        <v>3</v>
      </c>
      <c r="AJ115" s="18">
        <f t="shared" si="32"/>
        <v>2360.1431121013047</v>
      </c>
      <c r="AK115" s="16"/>
      <c r="AL115" s="18">
        <f t="shared" si="33"/>
        <v>0</v>
      </c>
      <c r="AM115" s="16"/>
      <c r="AN115" s="18">
        <f t="shared" si="34"/>
        <v>0</v>
      </c>
      <c r="AO115" s="16">
        <v>3</v>
      </c>
      <c r="AP115" s="18">
        <f t="shared" si="35"/>
        <v>2578.9921024571227</v>
      </c>
      <c r="AQ115" s="16"/>
      <c r="AR115" s="18">
        <f t="shared" si="36"/>
        <v>0</v>
      </c>
      <c r="AS115" s="16"/>
      <c r="AT115" s="18">
        <f t="shared" si="37"/>
        <v>0</v>
      </c>
      <c r="AU115" s="16"/>
      <c r="AV115" s="18">
        <f t="shared" si="38"/>
        <v>0</v>
      </c>
      <c r="AW115" s="16">
        <v>3</v>
      </c>
      <c r="AX115" s="18">
        <f t="shared" si="39"/>
        <v>2902.6783322359147</v>
      </c>
      <c r="AY115" s="54">
        <f t="shared" si="43"/>
        <v>9760.8258767993993</v>
      </c>
    </row>
    <row r="116" spans="1:51">
      <c r="A116" s="55" t="s">
        <v>361</v>
      </c>
      <c r="B116" s="55" t="s">
        <v>371</v>
      </c>
      <c r="C116" s="15"/>
      <c r="D116" s="55" t="s">
        <v>362</v>
      </c>
      <c r="E116" s="55"/>
      <c r="F116" s="15">
        <f>'[2]F&amp;B Equipment'!CT116</f>
        <v>3</v>
      </c>
      <c r="G116" s="15">
        <v>10</v>
      </c>
      <c r="H116" s="15" t="s">
        <v>845</v>
      </c>
      <c r="I116" s="67">
        <v>1100</v>
      </c>
      <c r="J116" s="407">
        <f t="shared" si="40"/>
        <v>3300</v>
      </c>
      <c r="K116" s="16"/>
      <c r="L116" s="17">
        <f t="shared" si="22"/>
        <v>0</v>
      </c>
      <c r="M116" s="16"/>
      <c r="N116" s="17">
        <f t="shared" si="23"/>
        <v>0</v>
      </c>
      <c r="O116" s="16"/>
      <c r="P116" s="17">
        <f t="shared" si="24"/>
        <v>0</v>
      </c>
      <c r="Q116" s="16"/>
      <c r="R116" s="18">
        <f t="shared" si="44"/>
        <v>0</v>
      </c>
      <c r="S116" s="16">
        <v>3</v>
      </c>
      <c r="T116" s="18">
        <f t="shared" si="25"/>
        <v>3881.49743124</v>
      </c>
      <c r="U116" s="16"/>
      <c r="V116" s="18">
        <f t="shared" si="42"/>
        <v>0</v>
      </c>
      <c r="W116" s="16"/>
      <c r="X116" s="18">
        <f t="shared" si="26"/>
        <v>0</v>
      </c>
      <c r="Y116" s="16"/>
      <c r="Z116" s="18">
        <f t="shared" si="27"/>
        <v>0</v>
      </c>
      <c r="AA116" s="16"/>
      <c r="AB116" s="18">
        <f t="shared" si="28"/>
        <v>0</v>
      </c>
      <c r="AC116" s="16"/>
      <c r="AD116" s="18">
        <f t="shared" si="29"/>
        <v>0</v>
      </c>
      <c r="AE116" s="16"/>
      <c r="AF116" s="18">
        <f t="shared" si="30"/>
        <v>0</v>
      </c>
      <c r="AG116" s="16"/>
      <c r="AH116" s="18">
        <f t="shared" si="31"/>
        <v>0</v>
      </c>
      <c r="AI116" s="16"/>
      <c r="AJ116" s="18">
        <f t="shared" si="32"/>
        <v>0</v>
      </c>
      <c r="AK116" s="16"/>
      <c r="AL116" s="18">
        <f t="shared" si="33"/>
        <v>0</v>
      </c>
      <c r="AM116" s="16">
        <v>3</v>
      </c>
      <c r="AN116" s="18">
        <f t="shared" si="34"/>
        <v>5216.4079742255726</v>
      </c>
      <c r="AO116" s="16"/>
      <c r="AP116" s="18">
        <f t="shared" si="35"/>
        <v>0</v>
      </c>
      <c r="AQ116" s="16"/>
      <c r="AR116" s="18">
        <f t="shared" si="36"/>
        <v>0</v>
      </c>
      <c r="AS116" s="16"/>
      <c r="AT116" s="18">
        <f t="shared" si="37"/>
        <v>0</v>
      </c>
      <c r="AU116" s="16"/>
      <c r="AV116" s="18">
        <f t="shared" si="38"/>
        <v>0</v>
      </c>
      <c r="AW116" s="16"/>
      <c r="AX116" s="18">
        <f t="shared" si="39"/>
        <v>0</v>
      </c>
      <c r="AY116" s="54">
        <f t="shared" si="43"/>
        <v>9097.9054054655717</v>
      </c>
    </row>
    <row r="117" spans="1:51">
      <c r="A117" s="55" t="s">
        <v>361</v>
      </c>
      <c r="B117" s="56" t="s">
        <v>374</v>
      </c>
      <c r="C117" s="15"/>
      <c r="D117" s="55" t="s">
        <v>375</v>
      </c>
      <c r="E117" s="55" t="s">
        <v>376</v>
      </c>
      <c r="F117" s="15">
        <f>'[2]F&amp;B Equipment'!CT117</f>
        <v>3</v>
      </c>
      <c r="G117" s="15">
        <v>10</v>
      </c>
      <c r="H117" s="15" t="s">
        <v>845</v>
      </c>
      <c r="I117" s="67">
        <v>2919</v>
      </c>
      <c r="J117" s="407">
        <f t="shared" si="40"/>
        <v>8757</v>
      </c>
      <c r="K117" s="16"/>
      <c r="L117" s="17">
        <f t="shared" si="22"/>
        <v>0</v>
      </c>
      <c r="M117" s="16"/>
      <c r="N117" s="17">
        <f t="shared" si="23"/>
        <v>0</v>
      </c>
      <c r="O117" s="16"/>
      <c r="P117" s="17">
        <f t="shared" si="24"/>
        <v>0</v>
      </c>
      <c r="Q117" s="16"/>
      <c r="R117" s="18">
        <f t="shared" si="44"/>
        <v>0</v>
      </c>
      <c r="S117" s="16">
        <v>3</v>
      </c>
      <c r="T117" s="18">
        <f t="shared" si="25"/>
        <v>10300.082728899601</v>
      </c>
      <c r="U117" s="16"/>
      <c r="V117" s="18">
        <f t="shared" si="42"/>
        <v>0</v>
      </c>
      <c r="W117" s="16"/>
      <c r="X117" s="18">
        <f t="shared" si="26"/>
        <v>0</v>
      </c>
      <c r="Y117" s="16"/>
      <c r="Z117" s="18">
        <f t="shared" si="27"/>
        <v>0</v>
      </c>
      <c r="AA117" s="16"/>
      <c r="AB117" s="18">
        <f t="shared" si="28"/>
        <v>0</v>
      </c>
      <c r="AC117" s="16"/>
      <c r="AD117" s="18">
        <f t="shared" si="29"/>
        <v>0</v>
      </c>
      <c r="AE117" s="16"/>
      <c r="AF117" s="18">
        <f t="shared" si="30"/>
        <v>0</v>
      </c>
      <c r="AG117" s="16"/>
      <c r="AH117" s="18">
        <f t="shared" si="31"/>
        <v>0</v>
      </c>
      <c r="AI117" s="16"/>
      <c r="AJ117" s="18">
        <f t="shared" si="32"/>
        <v>0</v>
      </c>
      <c r="AK117" s="16"/>
      <c r="AL117" s="18">
        <f t="shared" si="33"/>
        <v>0</v>
      </c>
      <c r="AM117" s="16">
        <v>3</v>
      </c>
      <c r="AN117" s="18">
        <f t="shared" si="34"/>
        <v>13842.449887967678</v>
      </c>
      <c r="AO117" s="16"/>
      <c r="AP117" s="18">
        <f t="shared" si="35"/>
        <v>0</v>
      </c>
      <c r="AQ117" s="16"/>
      <c r="AR117" s="18">
        <f t="shared" si="36"/>
        <v>0</v>
      </c>
      <c r="AS117" s="16"/>
      <c r="AT117" s="18">
        <f t="shared" si="37"/>
        <v>0</v>
      </c>
      <c r="AU117" s="16"/>
      <c r="AV117" s="18">
        <f t="shared" si="38"/>
        <v>0</v>
      </c>
      <c r="AW117" s="16"/>
      <c r="AX117" s="18">
        <f t="shared" si="39"/>
        <v>0</v>
      </c>
      <c r="AY117" s="54">
        <f t="shared" si="43"/>
        <v>24142.532616867276</v>
      </c>
    </row>
    <row r="118" spans="1:51">
      <c r="A118" s="55" t="s">
        <v>361</v>
      </c>
      <c r="B118" s="55" t="s">
        <v>366</v>
      </c>
      <c r="C118" s="15"/>
      <c r="D118" s="55" t="s">
        <v>367</v>
      </c>
      <c r="E118" s="55" t="s">
        <v>368</v>
      </c>
      <c r="F118" s="15">
        <f>'[2]F&amp;B Equipment'!CT118</f>
        <v>9</v>
      </c>
      <c r="G118" s="15">
        <v>10</v>
      </c>
      <c r="H118" s="15" t="s">
        <v>845</v>
      </c>
      <c r="I118" s="67">
        <v>5438</v>
      </c>
      <c r="J118" s="407">
        <f t="shared" si="40"/>
        <v>48942</v>
      </c>
      <c r="K118" s="16"/>
      <c r="L118" s="17">
        <f t="shared" si="22"/>
        <v>0</v>
      </c>
      <c r="M118" s="16"/>
      <c r="N118" s="17">
        <f t="shared" si="23"/>
        <v>0</v>
      </c>
      <c r="O118" s="16"/>
      <c r="P118" s="17">
        <f t="shared" si="24"/>
        <v>0</v>
      </c>
      <c r="Q118" s="16"/>
      <c r="R118" s="18">
        <f t="shared" si="44"/>
        <v>0</v>
      </c>
      <c r="S118" s="16">
        <v>9</v>
      </c>
      <c r="T118" s="18">
        <f t="shared" si="25"/>
        <v>57566.135539317605</v>
      </c>
      <c r="U118" s="16"/>
      <c r="V118" s="18">
        <f t="shared" si="42"/>
        <v>0</v>
      </c>
      <c r="W118" s="16"/>
      <c r="X118" s="18">
        <f t="shared" si="26"/>
        <v>0</v>
      </c>
      <c r="Y118" s="16"/>
      <c r="Z118" s="18">
        <f t="shared" si="27"/>
        <v>0</v>
      </c>
      <c r="AA118" s="16"/>
      <c r="AB118" s="18">
        <f t="shared" si="28"/>
        <v>0</v>
      </c>
      <c r="AC118" s="16"/>
      <c r="AD118" s="18">
        <f t="shared" si="29"/>
        <v>0</v>
      </c>
      <c r="AE118" s="16"/>
      <c r="AF118" s="18">
        <f t="shared" si="30"/>
        <v>0</v>
      </c>
      <c r="AG118" s="16"/>
      <c r="AH118" s="18">
        <f t="shared" si="31"/>
        <v>0</v>
      </c>
      <c r="AI118" s="16"/>
      <c r="AJ118" s="18">
        <f t="shared" si="32"/>
        <v>0</v>
      </c>
      <c r="AK118" s="16"/>
      <c r="AL118" s="18">
        <f t="shared" si="33"/>
        <v>0</v>
      </c>
      <c r="AM118" s="16">
        <v>9</v>
      </c>
      <c r="AN118" s="18">
        <f t="shared" si="34"/>
        <v>77364.072446832724</v>
      </c>
      <c r="AO118" s="16"/>
      <c r="AP118" s="18">
        <f t="shared" si="35"/>
        <v>0</v>
      </c>
      <c r="AQ118" s="16"/>
      <c r="AR118" s="18">
        <f t="shared" si="36"/>
        <v>0</v>
      </c>
      <c r="AS118" s="16"/>
      <c r="AT118" s="18">
        <f t="shared" si="37"/>
        <v>0</v>
      </c>
      <c r="AU118" s="16"/>
      <c r="AV118" s="18">
        <f t="shared" si="38"/>
        <v>0</v>
      </c>
      <c r="AW118" s="16"/>
      <c r="AX118" s="18">
        <f t="shared" si="39"/>
        <v>0</v>
      </c>
      <c r="AY118" s="54">
        <f t="shared" si="43"/>
        <v>134930.20798615034</v>
      </c>
    </row>
    <row r="119" spans="1:51">
      <c r="A119" s="55" t="s">
        <v>361</v>
      </c>
      <c r="B119" s="55" t="s">
        <v>397</v>
      </c>
      <c r="C119" s="15"/>
      <c r="D119" s="55" t="s">
        <v>398</v>
      </c>
      <c r="E119" s="55"/>
      <c r="F119" s="15">
        <f>'[2]F&amp;B Equipment'!CT119</f>
        <v>5</v>
      </c>
      <c r="G119" s="15">
        <v>7</v>
      </c>
      <c r="H119" s="15" t="s">
        <v>845</v>
      </c>
      <c r="I119" s="67">
        <v>538</v>
      </c>
      <c r="J119" s="407">
        <f t="shared" si="40"/>
        <v>2690</v>
      </c>
      <c r="K119" s="16"/>
      <c r="L119" s="17">
        <f t="shared" si="22"/>
        <v>0</v>
      </c>
      <c r="M119" s="16"/>
      <c r="N119" s="17">
        <f t="shared" si="23"/>
        <v>0</v>
      </c>
      <c r="O119" s="16"/>
      <c r="P119" s="17">
        <f t="shared" si="24"/>
        <v>0</v>
      </c>
      <c r="Q119" s="16">
        <v>5</v>
      </c>
      <c r="R119" s="18">
        <f t="shared" si="44"/>
        <v>3071.8529244000001</v>
      </c>
      <c r="S119" s="16"/>
      <c r="T119" s="18">
        <f t="shared" si="25"/>
        <v>0</v>
      </c>
      <c r="U119" s="16"/>
      <c r="V119" s="18">
        <f t="shared" si="42"/>
        <v>0</v>
      </c>
      <c r="W119" s="16"/>
      <c r="X119" s="18">
        <f t="shared" si="26"/>
        <v>0</v>
      </c>
      <c r="Y119" s="16"/>
      <c r="Z119" s="18">
        <f t="shared" si="27"/>
        <v>0</v>
      </c>
      <c r="AA119" s="16"/>
      <c r="AB119" s="18">
        <f t="shared" si="28"/>
        <v>0</v>
      </c>
      <c r="AC119" s="16"/>
      <c r="AD119" s="18">
        <f t="shared" si="29"/>
        <v>0</v>
      </c>
      <c r="AE119" s="16">
        <v>5</v>
      </c>
      <c r="AF119" s="18">
        <f t="shared" si="30"/>
        <v>3777.9916301485196</v>
      </c>
      <c r="AG119" s="16"/>
      <c r="AH119" s="18">
        <f t="shared" si="31"/>
        <v>0</v>
      </c>
      <c r="AI119" s="16"/>
      <c r="AJ119" s="18">
        <f t="shared" si="32"/>
        <v>0</v>
      </c>
      <c r="AK119" s="16"/>
      <c r="AL119" s="18">
        <f t="shared" si="33"/>
        <v>0</v>
      </c>
      <c r="AM119" s="16"/>
      <c r="AN119" s="18">
        <f t="shared" si="34"/>
        <v>0</v>
      </c>
      <c r="AO119" s="16"/>
      <c r="AP119" s="18">
        <f t="shared" si="35"/>
        <v>0</v>
      </c>
      <c r="AQ119" s="16"/>
      <c r="AR119" s="18">
        <f t="shared" si="36"/>
        <v>0</v>
      </c>
      <c r="AS119" s="16">
        <v>5</v>
      </c>
      <c r="AT119" s="18">
        <f t="shared" si="37"/>
        <v>4646.4531697135662</v>
      </c>
      <c r="AU119" s="16"/>
      <c r="AV119" s="18">
        <f t="shared" si="38"/>
        <v>0</v>
      </c>
      <c r="AW119" s="16"/>
      <c r="AX119" s="18">
        <f t="shared" si="39"/>
        <v>0</v>
      </c>
      <c r="AY119" s="54">
        <f t="shared" si="43"/>
        <v>11496.297724262085</v>
      </c>
    </row>
    <row r="120" spans="1:51">
      <c r="A120" s="55" t="s">
        <v>361</v>
      </c>
      <c r="B120" s="55" t="s">
        <v>407</v>
      </c>
      <c r="C120" s="15"/>
      <c r="D120" s="55" t="s">
        <v>398</v>
      </c>
      <c r="E120" s="55"/>
      <c r="F120" s="15">
        <f>'[2]F&amp;B Equipment'!CT120</f>
        <v>5</v>
      </c>
      <c r="G120" s="15">
        <v>7</v>
      </c>
      <c r="H120" s="15" t="s">
        <v>845</v>
      </c>
      <c r="I120" s="67">
        <v>1343</v>
      </c>
      <c r="J120" s="407">
        <f t="shared" si="40"/>
        <v>6715</v>
      </c>
      <c r="K120" s="16"/>
      <c r="L120" s="17">
        <f t="shared" si="22"/>
        <v>0</v>
      </c>
      <c r="M120" s="16"/>
      <c r="N120" s="17">
        <f t="shared" si="23"/>
        <v>0</v>
      </c>
      <c r="O120" s="16"/>
      <c r="P120" s="17">
        <f t="shared" si="24"/>
        <v>0</v>
      </c>
      <c r="Q120" s="16">
        <v>5</v>
      </c>
      <c r="R120" s="18">
        <f t="shared" si="44"/>
        <v>7668.2127834000003</v>
      </c>
      <c r="S120" s="16"/>
      <c r="T120" s="18">
        <f t="shared" si="25"/>
        <v>0</v>
      </c>
      <c r="U120" s="16"/>
      <c r="V120" s="18">
        <f t="shared" si="42"/>
        <v>0</v>
      </c>
      <c r="W120" s="16"/>
      <c r="X120" s="18">
        <f t="shared" si="26"/>
        <v>0</v>
      </c>
      <c r="Y120" s="16"/>
      <c r="Z120" s="18">
        <f t="shared" si="27"/>
        <v>0</v>
      </c>
      <c r="AA120" s="16"/>
      <c r="AB120" s="18">
        <f t="shared" si="28"/>
        <v>0</v>
      </c>
      <c r="AC120" s="16"/>
      <c r="AD120" s="18">
        <f t="shared" si="29"/>
        <v>0</v>
      </c>
      <c r="AE120" s="16">
        <v>5</v>
      </c>
      <c r="AF120" s="18">
        <f t="shared" si="30"/>
        <v>9430.9344968205623</v>
      </c>
      <c r="AG120" s="16"/>
      <c r="AH120" s="18">
        <f t="shared" si="31"/>
        <v>0</v>
      </c>
      <c r="AI120" s="16"/>
      <c r="AJ120" s="18">
        <f t="shared" si="32"/>
        <v>0</v>
      </c>
      <c r="AK120" s="16"/>
      <c r="AL120" s="18">
        <f t="shared" si="33"/>
        <v>0</v>
      </c>
      <c r="AM120" s="16"/>
      <c r="AN120" s="18">
        <f t="shared" si="34"/>
        <v>0</v>
      </c>
      <c r="AO120" s="16"/>
      <c r="AP120" s="18">
        <f t="shared" si="35"/>
        <v>0</v>
      </c>
      <c r="AQ120" s="16"/>
      <c r="AR120" s="18">
        <f t="shared" si="36"/>
        <v>0</v>
      </c>
      <c r="AS120" s="16">
        <v>5</v>
      </c>
      <c r="AT120" s="18">
        <f t="shared" si="37"/>
        <v>11598.859864173457</v>
      </c>
      <c r="AU120" s="16"/>
      <c r="AV120" s="18">
        <f t="shared" si="38"/>
        <v>0</v>
      </c>
      <c r="AW120" s="16"/>
      <c r="AX120" s="18">
        <f t="shared" si="39"/>
        <v>0</v>
      </c>
      <c r="AY120" s="54">
        <f t="shared" si="43"/>
        <v>28698.007144394018</v>
      </c>
    </row>
    <row r="121" spans="1:51">
      <c r="A121" s="55" t="s">
        <v>361</v>
      </c>
      <c r="B121" s="55" t="s">
        <v>399</v>
      </c>
      <c r="C121" s="15"/>
      <c r="D121" s="55" t="s">
        <v>367</v>
      </c>
      <c r="E121" s="55" t="s">
        <v>400</v>
      </c>
      <c r="F121" s="15">
        <f>'[2]F&amp;B Equipment'!CT121</f>
        <v>6</v>
      </c>
      <c r="G121" s="15">
        <v>10</v>
      </c>
      <c r="H121" s="15" t="s">
        <v>845</v>
      </c>
      <c r="I121" s="67">
        <v>5721</v>
      </c>
      <c r="J121" s="407">
        <f t="shared" si="40"/>
        <v>34326</v>
      </c>
      <c r="K121" s="16"/>
      <c r="L121" s="17">
        <f t="shared" si="22"/>
        <v>0</v>
      </c>
      <c r="M121" s="16"/>
      <c r="N121" s="17">
        <f t="shared" si="23"/>
        <v>0</v>
      </c>
      <c r="O121" s="16"/>
      <c r="P121" s="17">
        <f t="shared" si="24"/>
        <v>0</v>
      </c>
      <c r="Q121" s="16"/>
      <c r="R121" s="18">
        <f t="shared" si="44"/>
        <v>0</v>
      </c>
      <c r="S121" s="16"/>
      <c r="T121" s="18">
        <f t="shared" si="25"/>
        <v>0</v>
      </c>
      <c r="U121" s="16"/>
      <c r="V121" s="18">
        <f t="shared" si="42"/>
        <v>0</v>
      </c>
      <c r="W121" s="16">
        <v>6</v>
      </c>
      <c r="X121" s="18">
        <f t="shared" si="26"/>
        <v>42833.445553627629</v>
      </c>
      <c r="Y121" s="16"/>
      <c r="Z121" s="18">
        <f t="shared" si="27"/>
        <v>0</v>
      </c>
      <c r="AA121" s="16"/>
      <c r="AB121" s="18">
        <f t="shared" si="28"/>
        <v>0</v>
      </c>
      <c r="AC121" s="16"/>
      <c r="AD121" s="18">
        <f t="shared" si="29"/>
        <v>0</v>
      </c>
      <c r="AE121" s="16"/>
      <c r="AF121" s="18">
        <f t="shared" si="30"/>
        <v>0</v>
      </c>
      <c r="AG121" s="16"/>
      <c r="AH121" s="18">
        <f t="shared" si="31"/>
        <v>0</v>
      </c>
      <c r="AI121" s="16"/>
      <c r="AJ121" s="18">
        <f t="shared" si="32"/>
        <v>0</v>
      </c>
      <c r="AK121" s="16"/>
      <c r="AL121" s="18">
        <f t="shared" si="33"/>
        <v>0</v>
      </c>
      <c r="AM121" s="16"/>
      <c r="AN121" s="18">
        <f t="shared" si="34"/>
        <v>0</v>
      </c>
      <c r="AO121" s="16"/>
      <c r="AP121" s="18">
        <f t="shared" si="35"/>
        <v>0</v>
      </c>
      <c r="AQ121" s="16">
        <v>6</v>
      </c>
      <c r="AR121" s="18">
        <f t="shared" si="36"/>
        <v>57564.569063264848</v>
      </c>
      <c r="AS121" s="16"/>
      <c r="AT121" s="18">
        <f t="shared" si="37"/>
        <v>0</v>
      </c>
      <c r="AU121" s="16"/>
      <c r="AV121" s="18">
        <f t="shared" si="38"/>
        <v>0</v>
      </c>
      <c r="AW121" s="16"/>
      <c r="AX121" s="18">
        <f t="shared" si="39"/>
        <v>0</v>
      </c>
      <c r="AY121" s="54">
        <f t="shared" si="43"/>
        <v>100398.01461689247</v>
      </c>
    </row>
    <row r="122" spans="1:51">
      <c r="A122" s="55" t="s">
        <v>361</v>
      </c>
      <c r="B122" s="55" t="s">
        <v>401</v>
      </c>
      <c r="C122" s="15" t="s">
        <v>1242</v>
      </c>
      <c r="D122" s="55" t="s">
        <v>402</v>
      </c>
      <c r="E122" s="55"/>
      <c r="F122" s="15">
        <f>'[2]F&amp;B Equipment'!CT122</f>
        <v>1</v>
      </c>
      <c r="G122" s="15">
        <v>5</v>
      </c>
      <c r="H122" s="15" t="s">
        <v>845</v>
      </c>
      <c r="I122" s="67">
        <v>0</v>
      </c>
      <c r="J122" s="407">
        <f t="shared" si="40"/>
        <v>0</v>
      </c>
      <c r="K122" s="16"/>
      <c r="L122" s="17">
        <f t="shared" si="22"/>
        <v>0</v>
      </c>
      <c r="M122" s="16"/>
      <c r="N122" s="17">
        <f t="shared" si="23"/>
        <v>0</v>
      </c>
      <c r="O122" s="16"/>
      <c r="P122" s="17">
        <f t="shared" si="24"/>
        <v>0</v>
      </c>
      <c r="Q122" s="16"/>
      <c r="R122" s="18">
        <f t="shared" si="44"/>
        <v>0</v>
      </c>
      <c r="S122" s="16"/>
      <c r="T122" s="18">
        <f t="shared" si="25"/>
        <v>0</v>
      </c>
      <c r="U122" s="16"/>
      <c r="V122" s="18">
        <f t="shared" si="42"/>
        <v>0</v>
      </c>
      <c r="W122" s="16"/>
      <c r="X122" s="18">
        <f t="shared" si="26"/>
        <v>0</v>
      </c>
      <c r="Y122" s="16"/>
      <c r="Z122" s="18">
        <f t="shared" si="27"/>
        <v>0</v>
      </c>
      <c r="AA122" s="16"/>
      <c r="AB122" s="18">
        <f t="shared" si="28"/>
        <v>0</v>
      </c>
      <c r="AC122" s="16"/>
      <c r="AD122" s="18">
        <f t="shared" si="29"/>
        <v>0</v>
      </c>
      <c r="AE122" s="16"/>
      <c r="AF122" s="18">
        <f t="shared" si="30"/>
        <v>0</v>
      </c>
      <c r="AG122" s="16"/>
      <c r="AH122" s="18">
        <f t="shared" si="31"/>
        <v>0</v>
      </c>
      <c r="AI122" s="16"/>
      <c r="AJ122" s="18">
        <f t="shared" si="32"/>
        <v>0</v>
      </c>
      <c r="AK122" s="16"/>
      <c r="AL122" s="18">
        <f t="shared" si="33"/>
        <v>0</v>
      </c>
      <c r="AM122" s="16"/>
      <c r="AN122" s="18">
        <f t="shared" si="34"/>
        <v>0</v>
      </c>
      <c r="AO122" s="16"/>
      <c r="AP122" s="18">
        <f t="shared" si="35"/>
        <v>0</v>
      </c>
      <c r="AQ122" s="16"/>
      <c r="AR122" s="18">
        <f t="shared" si="36"/>
        <v>0</v>
      </c>
      <c r="AS122" s="16"/>
      <c r="AT122" s="18">
        <f t="shared" si="37"/>
        <v>0</v>
      </c>
      <c r="AU122" s="16"/>
      <c r="AV122" s="18">
        <f t="shared" si="38"/>
        <v>0</v>
      </c>
      <c r="AW122" s="16"/>
      <c r="AX122" s="18">
        <f t="shared" si="39"/>
        <v>0</v>
      </c>
      <c r="AY122" s="54">
        <f t="shared" si="43"/>
        <v>0</v>
      </c>
    </row>
    <row r="123" spans="1:51">
      <c r="A123" s="55" t="s">
        <v>729</v>
      </c>
      <c r="B123" s="55" t="s">
        <v>405</v>
      </c>
      <c r="C123" s="15"/>
      <c r="D123" s="55" t="s">
        <v>406</v>
      </c>
      <c r="E123" s="55"/>
      <c r="F123" s="15">
        <f>'[2]F&amp;B Equipment'!CT123</f>
        <v>1</v>
      </c>
      <c r="G123" s="15">
        <v>7</v>
      </c>
      <c r="H123" s="15" t="s">
        <v>845</v>
      </c>
      <c r="I123" s="67">
        <v>1077</v>
      </c>
      <c r="J123" s="407">
        <f t="shared" si="40"/>
        <v>1077</v>
      </c>
      <c r="K123" s="16"/>
      <c r="L123" s="17">
        <f t="shared" si="22"/>
        <v>0</v>
      </c>
      <c r="M123" s="16"/>
      <c r="N123" s="17">
        <f t="shared" si="23"/>
        <v>0</v>
      </c>
      <c r="O123" s="16"/>
      <c r="P123" s="17">
        <f t="shared" si="24"/>
        <v>0</v>
      </c>
      <c r="Q123" s="16">
        <v>1</v>
      </c>
      <c r="R123" s="18">
        <f t="shared" si="44"/>
        <v>1229.8831225200001</v>
      </c>
      <c r="S123" s="16"/>
      <c r="T123" s="18">
        <f t="shared" si="25"/>
        <v>0</v>
      </c>
      <c r="U123" s="16"/>
      <c r="V123" s="18">
        <f t="shared" si="42"/>
        <v>0</v>
      </c>
      <c r="W123" s="16"/>
      <c r="X123" s="18">
        <f t="shared" si="26"/>
        <v>0</v>
      </c>
      <c r="Y123" s="16"/>
      <c r="Z123" s="18">
        <f t="shared" si="27"/>
        <v>0</v>
      </c>
      <c r="AA123" s="16"/>
      <c r="AB123" s="18">
        <f t="shared" si="28"/>
        <v>0</v>
      </c>
      <c r="AC123" s="16"/>
      <c r="AD123" s="18">
        <f t="shared" si="29"/>
        <v>0</v>
      </c>
      <c r="AE123" s="16">
        <v>1</v>
      </c>
      <c r="AF123" s="18">
        <f t="shared" si="30"/>
        <v>1512.6011099144816</v>
      </c>
      <c r="AG123" s="16"/>
      <c r="AH123" s="18">
        <f t="shared" si="31"/>
        <v>0</v>
      </c>
      <c r="AI123" s="16"/>
      <c r="AJ123" s="18">
        <f t="shared" si="32"/>
        <v>0</v>
      </c>
      <c r="AK123" s="16"/>
      <c r="AL123" s="18">
        <f t="shared" si="33"/>
        <v>0</v>
      </c>
      <c r="AM123" s="16"/>
      <c r="AN123" s="18">
        <f t="shared" si="34"/>
        <v>0</v>
      </c>
      <c r="AO123" s="16"/>
      <c r="AP123" s="18">
        <f t="shared" si="35"/>
        <v>0</v>
      </c>
      <c r="AQ123" s="16"/>
      <c r="AR123" s="18">
        <f t="shared" si="36"/>
        <v>0</v>
      </c>
      <c r="AS123" s="16">
        <v>1</v>
      </c>
      <c r="AT123" s="18">
        <f t="shared" si="37"/>
        <v>1860.3085738964726</v>
      </c>
      <c r="AU123" s="16"/>
      <c r="AV123" s="18">
        <f t="shared" si="38"/>
        <v>0</v>
      </c>
      <c r="AW123" s="16"/>
      <c r="AX123" s="18">
        <f t="shared" si="39"/>
        <v>0</v>
      </c>
      <c r="AY123" s="54">
        <f t="shared" si="43"/>
        <v>4602.7928063309546</v>
      </c>
    </row>
    <row r="124" spans="1:51">
      <c r="A124" s="55" t="s">
        <v>729</v>
      </c>
      <c r="B124" s="55" t="s">
        <v>369</v>
      </c>
      <c r="C124" s="15"/>
      <c r="D124" s="55" t="s">
        <v>330</v>
      </c>
      <c r="E124" s="55" t="s">
        <v>370</v>
      </c>
      <c r="F124" s="15">
        <f>'[2]F&amp;B Equipment'!CT124</f>
        <v>8</v>
      </c>
      <c r="G124" s="15">
        <v>10</v>
      </c>
      <c r="H124" s="15" t="s">
        <v>845</v>
      </c>
      <c r="I124" s="67">
        <v>1053</v>
      </c>
      <c r="J124" s="407">
        <f t="shared" si="40"/>
        <v>8424</v>
      </c>
      <c r="K124" s="16"/>
      <c r="L124" s="17">
        <f t="shared" si="22"/>
        <v>0</v>
      </c>
      <c r="M124" s="16"/>
      <c r="N124" s="17">
        <f t="shared" si="23"/>
        <v>0</v>
      </c>
      <c r="O124" s="16"/>
      <c r="P124" s="17">
        <f t="shared" si="24"/>
        <v>0</v>
      </c>
      <c r="Q124" s="16"/>
      <c r="R124" s="18">
        <f t="shared" si="44"/>
        <v>0</v>
      </c>
      <c r="S124" s="16"/>
      <c r="T124" s="18">
        <f t="shared" si="25"/>
        <v>0</v>
      </c>
      <c r="U124" s="16"/>
      <c r="V124" s="18">
        <f t="shared" si="42"/>
        <v>0</v>
      </c>
      <c r="W124" s="16"/>
      <c r="X124" s="18">
        <f t="shared" si="26"/>
        <v>0</v>
      </c>
      <c r="Y124" s="16">
        <v>8</v>
      </c>
      <c r="Z124" s="18">
        <f t="shared" si="27"/>
        <v>10827.180962071663</v>
      </c>
      <c r="AA124" s="16"/>
      <c r="AB124" s="18">
        <f t="shared" si="28"/>
        <v>0</v>
      </c>
      <c r="AC124" s="16"/>
      <c r="AD124" s="18">
        <f t="shared" si="29"/>
        <v>0</v>
      </c>
      <c r="AE124" s="16"/>
      <c r="AF124" s="18">
        <f t="shared" si="30"/>
        <v>0</v>
      </c>
      <c r="AG124" s="16"/>
      <c r="AH124" s="18">
        <f t="shared" si="31"/>
        <v>0</v>
      </c>
      <c r="AI124" s="16"/>
      <c r="AJ124" s="18">
        <f t="shared" si="32"/>
        <v>0</v>
      </c>
      <c r="AK124" s="16"/>
      <c r="AL124" s="18">
        <f t="shared" si="33"/>
        <v>0</v>
      </c>
      <c r="AM124" s="16"/>
      <c r="AN124" s="18">
        <f t="shared" si="34"/>
        <v>0</v>
      </c>
      <c r="AO124" s="16"/>
      <c r="AP124" s="18">
        <f t="shared" si="35"/>
        <v>0</v>
      </c>
      <c r="AQ124" s="16"/>
      <c r="AR124" s="18">
        <f t="shared" si="36"/>
        <v>0</v>
      </c>
      <c r="AS124" s="16">
        <v>8</v>
      </c>
      <c r="AT124" s="18">
        <f t="shared" si="37"/>
        <v>14550.825837050961</v>
      </c>
      <c r="AU124" s="16"/>
      <c r="AV124" s="18">
        <f t="shared" si="38"/>
        <v>0</v>
      </c>
      <c r="AW124" s="16"/>
      <c r="AX124" s="18">
        <f t="shared" si="39"/>
        <v>0</v>
      </c>
      <c r="AY124" s="54">
        <f t="shared" si="43"/>
        <v>25378.006799122624</v>
      </c>
    </row>
    <row r="125" spans="1:51">
      <c r="A125" s="55" t="s">
        <v>729</v>
      </c>
      <c r="B125" s="55" t="s">
        <v>393</v>
      </c>
      <c r="C125" s="15"/>
      <c r="D125" s="55" t="s">
        <v>362</v>
      </c>
      <c r="E125" s="55" t="s">
        <v>394</v>
      </c>
      <c r="F125" s="15">
        <f>'[2]F&amp;B Equipment'!CT125</f>
        <v>4</v>
      </c>
      <c r="G125" s="15">
        <v>10</v>
      </c>
      <c r="H125" s="15" t="s">
        <v>845</v>
      </c>
      <c r="I125" s="67">
        <v>3098</v>
      </c>
      <c r="J125" s="407">
        <f t="shared" si="40"/>
        <v>12392</v>
      </c>
      <c r="K125" s="16"/>
      <c r="L125" s="17">
        <f t="shared" si="22"/>
        <v>0</v>
      </c>
      <c r="M125" s="16"/>
      <c r="N125" s="17">
        <f t="shared" si="23"/>
        <v>0</v>
      </c>
      <c r="O125" s="16">
        <v>4</v>
      </c>
      <c r="P125" s="17">
        <f t="shared" si="24"/>
        <v>13738.911264</v>
      </c>
      <c r="Q125" s="16"/>
      <c r="R125" s="18">
        <f t="shared" si="44"/>
        <v>0</v>
      </c>
      <c r="S125" s="16"/>
      <c r="T125" s="18">
        <f t="shared" si="25"/>
        <v>0</v>
      </c>
      <c r="U125" s="16"/>
      <c r="V125" s="18">
        <f t="shared" si="42"/>
        <v>0</v>
      </c>
      <c r="W125" s="16"/>
      <c r="X125" s="18">
        <f t="shared" si="26"/>
        <v>0</v>
      </c>
      <c r="Y125" s="16"/>
      <c r="Z125" s="18">
        <f t="shared" si="27"/>
        <v>0</v>
      </c>
      <c r="AA125" s="16"/>
      <c r="AB125" s="18">
        <f t="shared" si="28"/>
        <v>0</v>
      </c>
      <c r="AC125" s="16"/>
      <c r="AD125" s="18">
        <f t="shared" si="29"/>
        <v>0</v>
      </c>
      <c r="AE125" s="16"/>
      <c r="AF125" s="18">
        <f t="shared" si="30"/>
        <v>0</v>
      </c>
      <c r="AG125" s="16"/>
      <c r="AH125" s="18">
        <f t="shared" si="31"/>
        <v>0</v>
      </c>
      <c r="AI125" s="16">
        <v>4</v>
      </c>
      <c r="AJ125" s="18">
        <f t="shared" si="32"/>
        <v>18463.947882045057</v>
      </c>
      <c r="AK125" s="16"/>
      <c r="AL125" s="18">
        <f t="shared" si="33"/>
        <v>0</v>
      </c>
      <c r="AM125" s="16"/>
      <c r="AN125" s="18">
        <f t="shared" si="34"/>
        <v>0</v>
      </c>
      <c r="AO125" s="16"/>
      <c r="AP125" s="18">
        <f t="shared" si="35"/>
        <v>0</v>
      </c>
      <c r="AQ125" s="16"/>
      <c r="AR125" s="18">
        <f t="shared" si="36"/>
        <v>0</v>
      </c>
      <c r="AS125" s="16"/>
      <c r="AT125" s="18">
        <f t="shared" si="37"/>
        <v>0</v>
      </c>
      <c r="AU125" s="16"/>
      <c r="AV125" s="18">
        <f t="shared" si="38"/>
        <v>0</v>
      </c>
      <c r="AW125" s="16"/>
      <c r="AX125" s="18">
        <f t="shared" si="39"/>
        <v>0</v>
      </c>
      <c r="AY125" s="54">
        <f t="shared" si="43"/>
        <v>32202.859146045055</v>
      </c>
    </row>
    <row r="126" spans="1:51">
      <c r="A126" s="55" t="s">
        <v>729</v>
      </c>
      <c r="B126" s="55" t="s">
        <v>745</v>
      </c>
      <c r="C126" s="15"/>
      <c r="D126" s="55" t="s">
        <v>362</v>
      </c>
      <c r="E126" s="55" t="s">
        <v>410</v>
      </c>
      <c r="F126" s="15">
        <f>'[2]F&amp;B Equipment'!CT126</f>
        <v>17</v>
      </c>
      <c r="G126" s="15">
        <v>10</v>
      </c>
      <c r="H126" s="15" t="s">
        <v>845</v>
      </c>
      <c r="I126" s="67">
        <v>4375</v>
      </c>
      <c r="J126" s="407">
        <f t="shared" si="40"/>
        <v>74375</v>
      </c>
      <c r="K126" s="16"/>
      <c r="L126" s="17">
        <f t="shared" si="22"/>
        <v>0</v>
      </c>
      <c r="M126" s="16"/>
      <c r="N126" s="17">
        <f t="shared" si="23"/>
        <v>0</v>
      </c>
      <c r="O126" s="16">
        <v>8</v>
      </c>
      <c r="P126" s="17">
        <f t="shared" si="24"/>
        <v>38804.22</v>
      </c>
      <c r="Q126" s="16"/>
      <c r="R126" s="18">
        <f t="shared" si="44"/>
        <v>0</v>
      </c>
      <c r="S126" s="16"/>
      <c r="T126" s="18">
        <f t="shared" si="25"/>
        <v>0</v>
      </c>
      <c r="U126" s="16"/>
      <c r="V126" s="18">
        <f t="shared" si="42"/>
        <v>0</v>
      </c>
      <c r="W126" s="16"/>
      <c r="X126" s="18">
        <f t="shared" si="26"/>
        <v>0</v>
      </c>
      <c r="Y126" s="16"/>
      <c r="Z126" s="18">
        <f t="shared" si="27"/>
        <v>0</v>
      </c>
      <c r="AA126" s="16"/>
      <c r="AB126" s="18">
        <f t="shared" si="28"/>
        <v>0</v>
      </c>
      <c r="AC126" s="16"/>
      <c r="AD126" s="18">
        <f t="shared" si="29"/>
        <v>0</v>
      </c>
      <c r="AE126" s="16"/>
      <c r="AF126" s="18">
        <f t="shared" si="30"/>
        <v>0</v>
      </c>
      <c r="AG126" s="16"/>
      <c r="AH126" s="18">
        <f t="shared" si="31"/>
        <v>0</v>
      </c>
      <c r="AI126" s="16">
        <v>8</v>
      </c>
      <c r="AJ126" s="18">
        <f t="shared" si="32"/>
        <v>52149.626845672778</v>
      </c>
      <c r="AK126" s="16"/>
      <c r="AL126" s="18">
        <f t="shared" si="33"/>
        <v>0</v>
      </c>
      <c r="AM126" s="16"/>
      <c r="AN126" s="18">
        <f t="shared" si="34"/>
        <v>0</v>
      </c>
      <c r="AO126" s="16"/>
      <c r="AP126" s="18">
        <f t="shared" si="35"/>
        <v>0</v>
      </c>
      <c r="AQ126" s="16"/>
      <c r="AR126" s="18">
        <f t="shared" si="36"/>
        <v>0</v>
      </c>
      <c r="AS126" s="16"/>
      <c r="AT126" s="18">
        <f t="shared" si="37"/>
        <v>0</v>
      </c>
      <c r="AU126" s="16"/>
      <c r="AV126" s="18">
        <f t="shared" si="38"/>
        <v>0</v>
      </c>
      <c r="AW126" s="16"/>
      <c r="AX126" s="18">
        <f t="shared" si="39"/>
        <v>0</v>
      </c>
      <c r="AY126" s="54">
        <f t="shared" si="43"/>
        <v>90953.846845672786</v>
      </c>
    </row>
    <row r="127" spans="1:51">
      <c r="A127" s="55" t="s">
        <v>729</v>
      </c>
      <c r="B127" s="55" t="s">
        <v>416</v>
      </c>
      <c r="C127" s="15" t="s">
        <v>744</v>
      </c>
      <c r="D127" s="55" t="s">
        <v>391</v>
      </c>
      <c r="E127" s="55" t="s">
        <v>417</v>
      </c>
      <c r="F127" s="15">
        <f>'[2]F&amp;B Equipment'!CT127</f>
        <v>2</v>
      </c>
      <c r="G127" s="15">
        <v>10</v>
      </c>
      <c r="H127" s="15" t="s">
        <v>845</v>
      </c>
      <c r="I127" s="67">
        <v>3895</v>
      </c>
      <c r="J127" s="407">
        <f t="shared" si="40"/>
        <v>7790</v>
      </c>
      <c r="K127" s="16"/>
      <c r="L127" s="17">
        <f t="shared" si="22"/>
        <v>0</v>
      </c>
      <c r="M127" s="16"/>
      <c r="N127" s="17">
        <f t="shared" si="23"/>
        <v>0</v>
      </c>
      <c r="O127" s="16"/>
      <c r="P127" s="17">
        <f t="shared" si="24"/>
        <v>0</v>
      </c>
      <c r="Q127" s="16"/>
      <c r="R127" s="18">
        <f t="shared" si="44"/>
        <v>0</v>
      </c>
      <c r="S127" s="16">
        <v>0</v>
      </c>
      <c r="T127" s="18">
        <f t="shared" si="25"/>
        <v>0</v>
      </c>
      <c r="U127" s="16">
        <v>2</v>
      </c>
      <c r="V127" s="18">
        <f t="shared" si="42"/>
        <v>9437.5669512243603</v>
      </c>
      <c r="W127" s="16"/>
      <c r="X127" s="18">
        <f t="shared" si="26"/>
        <v>0</v>
      </c>
      <c r="Y127" s="16"/>
      <c r="Z127" s="18">
        <f t="shared" si="27"/>
        <v>0</v>
      </c>
      <c r="AA127" s="16"/>
      <c r="AB127" s="18">
        <f t="shared" si="28"/>
        <v>0</v>
      </c>
      <c r="AC127" s="16"/>
      <c r="AD127" s="18">
        <f t="shared" si="29"/>
        <v>0</v>
      </c>
      <c r="AE127" s="16"/>
      <c r="AF127" s="18">
        <f t="shared" si="30"/>
        <v>0</v>
      </c>
      <c r="AG127" s="16"/>
      <c r="AH127" s="18">
        <f t="shared" si="31"/>
        <v>0</v>
      </c>
      <c r="AI127" s="16"/>
      <c r="AJ127" s="18">
        <f t="shared" si="32"/>
        <v>0</v>
      </c>
      <c r="AK127" s="16"/>
      <c r="AL127" s="18">
        <f t="shared" si="33"/>
        <v>0</v>
      </c>
      <c r="AM127" s="16"/>
      <c r="AN127" s="18">
        <f t="shared" si="34"/>
        <v>0</v>
      </c>
      <c r="AO127" s="16">
        <v>2</v>
      </c>
      <c r="AP127" s="18">
        <f t="shared" si="35"/>
        <v>12683.300806907189</v>
      </c>
      <c r="AQ127" s="16"/>
      <c r="AR127" s="18">
        <f t="shared" si="36"/>
        <v>0</v>
      </c>
      <c r="AS127" s="16"/>
      <c r="AT127" s="18">
        <f t="shared" si="37"/>
        <v>0</v>
      </c>
      <c r="AU127" s="16"/>
      <c r="AV127" s="18">
        <f t="shared" si="38"/>
        <v>0</v>
      </c>
      <c r="AW127" s="16"/>
      <c r="AX127" s="18">
        <f t="shared" si="39"/>
        <v>0</v>
      </c>
      <c r="AY127" s="54">
        <f t="shared" si="43"/>
        <v>22120.86775813155</v>
      </c>
    </row>
    <row r="128" spans="1:51">
      <c r="A128" s="55" t="s">
        <v>729</v>
      </c>
      <c r="B128" s="56" t="s">
        <v>390</v>
      </c>
      <c r="C128" s="15" t="s">
        <v>744</v>
      </c>
      <c r="D128" s="55" t="s">
        <v>391</v>
      </c>
      <c r="E128" s="55" t="s">
        <v>392</v>
      </c>
      <c r="F128" s="15">
        <f>'[2]F&amp;B Equipment'!CT128</f>
        <v>1</v>
      </c>
      <c r="G128" s="15">
        <v>10</v>
      </c>
      <c r="H128" s="15" t="s">
        <v>845</v>
      </c>
      <c r="I128" s="67">
        <v>3895</v>
      </c>
      <c r="J128" s="407">
        <f t="shared" si="40"/>
        <v>3895</v>
      </c>
      <c r="K128" s="16"/>
      <c r="L128" s="17">
        <f t="shared" si="22"/>
        <v>0</v>
      </c>
      <c r="M128" s="16"/>
      <c r="N128" s="17">
        <f t="shared" si="23"/>
        <v>0</v>
      </c>
      <c r="O128" s="16"/>
      <c r="P128" s="17">
        <f t="shared" si="24"/>
        <v>0</v>
      </c>
      <c r="Q128" s="16"/>
      <c r="R128" s="18">
        <f t="shared" si="44"/>
        <v>0</v>
      </c>
      <c r="S128" s="16"/>
      <c r="T128" s="18">
        <f t="shared" si="25"/>
        <v>0</v>
      </c>
      <c r="U128" s="16">
        <v>1</v>
      </c>
      <c r="V128" s="18">
        <f t="shared" si="42"/>
        <v>4718.7834756121802</v>
      </c>
      <c r="W128" s="16"/>
      <c r="X128" s="18">
        <f t="shared" si="26"/>
        <v>0</v>
      </c>
      <c r="Y128" s="16"/>
      <c r="Z128" s="18">
        <f t="shared" si="27"/>
        <v>0</v>
      </c>
      <c r="AA128" s="16"/>
      <c r="AB128" s="18">
        <f t="shared" si="28"/>
        <v>0</v>
      </c>
      <c r="AC128" s="16"/>
      <c r="AD128" s="18">
        <f t="shared" si="29"/>
        <v>0</v>
      </c>
      <c r="AE128" s="16"/>
      <c r="AF128" s="18">
        <f t="shared" si="30"/>
        <v>0</v>
      </c>
      <c r="AG128" s="16"/>
      <c r="AH128" s="18">
        <f t="shared" si="31"/>
        <v>0</v>
      </c>
      <c r="AI128" s="16"/>
      <c r="AJ128" s="18">
        <f t="shared" si="32"/>
        <v>0</v>
      </c>
      <c r="AK128" s="16"/>
      <c r="AL128" s="18">
        <f t="shared" si="33"/>
        <v>0</v>
      </c>
      <c r="AM128" s="16"/>
      <c r="AN128" s="18">
        <f t="shared" si="34"/>
        <v>0</v>
      </c>
      <c r="AO128" s="16">
        <v>1</v>
      </c>
      <c r="AP128" s="18">
        <f t="shared" si="35"/>
        <v>6341.6504034535947</v>
      </c>
      <c r="AQ128" s="16"/>
      <c r="AR128" s="18">
        <f t="shared" si="36"/>
        <v>0</v>
      </c>
      <c r="AS128" s="16"/>
      <c r="AT128" s="18">
        <f t="shared" si="37"/>
        <v>0</v>
      </c>
      <c r="AU128" s="16"/>
      <c r="AV128" s="18">
        <f t="shared" si="38"/>
        <v>0</v>
      </c>
      <c r="AW128" s="16"/>
      <c r="AX128" s="18">
        <f t="shared" si="39"/>
        <v>0</v>
      </c>
      <c r="AY128" s="54">
        <f t="shared" si="43"/>
        <v>11060.433879065775</v>
      </c>
    </row>
    <row r="129" spans="1:51">
      <c r="A129" s="55" t="s">
        <v>729</v>
      </c>
      <c r="B129" s="55" t="s">
        <v>395</v>
      </c>
      <c r="C129" s="15"/>
      <c r="D129" s="55" t="s">
        <v>388</v>
      </c>
      <c r="E129" s="55" t="s">
        <v>396</v>
      </c>
      <c r="F129" s="15">
        <f>'[2]F&amp;B Equipment'!CT129</f>
        <v>21</v>
      </c>
      <c r="G129" s="15">
        <v>10</v>
      </c>
      <c r="H129" s="15" t="s">
        <v>845</v>
      </c>
      <c r="I129" s="67">
        <v>3895</v>
      </c>
      <c r="J129" s="407">
        <f t="shared" si="40"/>
        <v>81795</v>
      </c>
      <c r="K129" s="16"/>
      <c r="L129" s="17">
        <f t="shared" si="22"/>
        <v>0</v>
      </c>
      <c r="M129" s="16"/>
      <c r="N129" s="17">
        <f t="shared" si="23"/>
        <v>0</v>
      </c>
      <c r="O129" s="16"/>
      <c r="P129" s="17">
        <f t="shared" si="24"/>
        <v>0</v>
      </c>
      <c r="Q129" s="16"/>
      <c r="R129" s="18">
        <f t="shared" si="44"/>
        <v>0</v>
      </c>
      <c r="S129" s="16"/>
      <c r="T129" s="18">
        <f t="shared" si="25"/>
        <v>0</v>
      </c>
      <c r="U129" s="16"/>
      <c r="V129" s="18">
        <f t="shared" si="42"/>
        <v>0</v>
      </c>
      <c r="W129" s="16">
        <v>7</v>
      </c>
      <c r="X129" s="18">
        <f t="shared" si="26"/>
        <v>34022.428859163825</v>
      </c>
      <c r="Y129" s="16"/>
      <c r="Z129" s="18">
        <f t="shared" si="27"/>
        <v>0</v>
      </c>
      <c r="AA129" s="16"/>
      <c r="AB129" s="18">
        <f t="shared" si="28"/>
        <v>0</v>
      </c>
      <c r="AC129" s="16"/>
      <c r="AD129" s="18">
        <f t="shared" si="29"/>
        <v>0</v>
      </c>
      <c r="AE129" s="16"/>
      <c r="AF129" s="18">
        <f t="shared" si="30"/>
        <v>0</v>
      </c>
      <c r="AG129" s="16"/>
      <c r="AH129" s="18">
        <f t="shared" si="31"/>
        <v>0</v>
      </c>
      <c r="AI129" s="16"/>
      <c r="AJ129" s="18">
        <f t="shared" si="32"/>
        <v>0</v>
      </c>
      <c r="AK129" s="16"/>
      <c r="AL129" s="18">
        <f t="shared" si="33"/>
        <v>0</v>
      </c>
      <c r="AM129" s="16"/>
      <c r="AN129" s="18">
        <f t="shared" si="34"/>
        <v>0</v>
      </c>
      <c r="AO129" s="16"/>
      <c r="AP129" s="18">
        <f t="shared" si="35"/>
        <v>0</v>
      </c>
      <c r="AQ129" s="16">
        <v>7</v>
      </c>
      <c r="AR129" s="18">
        <f t="shared" si="36"/>
        <v>45723.299408900421</v>
      </c>
      <c r="AS129" s="16"/>
      <c r="AT129" s="18">
        <f t="shared" si="37"/>
        <v>0</v>
      </c>
      <c r="AU129" s="16"/>
      <c r="AV129" s="18">
        <f t="shared" si="38"/>
        <v>0</v>
      </c>
      <c r="AW129" s="16"/>
      <c r="AX129" s="18">
        <f t="shared" si="39"/>
        <v>0</v>
      </c>
      <c r="AY129" s="54">
        <f t="shared" si="43"/>
        <v>79745.728268064238</v>
      </c>
    </row>
    <row r="130" spans="1:51">
      <c r="A130" s="55" t="s">
        <v>729</v>
      </c>
      <c r="B130" s="55" t="s">
        <v>403</v>
      </c>
      <c r="C130" s="15"/>
      <c r="D130" s="55" t="s">
        <v>404</v>
      </c>
      <c r="E130" s="55"/>
      <c r="F130" s="15">
        <f>'[2]F&amp;B Equipment'!CT130</f>
        <v>1</v>
      </c>
      <c r="G130" s="15">
        <v>10</v>
      </c>
      <c r="H130" s="15" t="s">
        <v>845</v>
      </c>
      <c r="I130" s="67">
        <v>7190</v>
      </c>
      <c r="J130" s="407">
        <f t="shared" si="40"/>
        <v>7190</v>
      </c>
      <c r="K130" s="16"/>
      <c r="L130" s="17">
        <f t="shared" si="22"/>
        <v>0</v>
      </c>
      <c r="M130" s="16"/>
      <c r="N130" s="17">
        <f t="shared" si="23"/>
        <v>0</v>
      </c>
      <c r="O130" s="16"/>
      <c r="P130" s="17">
        <f t="shared" si="24"/>
        <v>0</v>
      </c>
      <c r="Q130" s="16"/>
      <c r="R130" s="18">
        <f t="shared" si="44"/>
        <v>0</v>
      </c>
      <c r="S130" s="16"/>
      <c r="T130" s="18">
        <f t="shared" si="25"/>
        <v>0</v>
      </c>
      <c r="U130" s="16">
        <v>1</v>
      </c>
      <c r="V130" s="18">
        <f t="shared" si="42"/>
        <v>8710.6683413739611</v>
      </c>
      <c r="W130" s="16"/>
      <c r="X130" s="18">
        <f t="shared" si="26"/>
        <v>0</v>
      </c>
      <c r="Y130" s="16"/>
      <c r="Z130" s="18">
        <f t="shared" si="27"/>
        <v>0</v>
      </c>
      <c r="AA130" s="16"/>
      <c r="AB130" s="18">
        <f t="shared" si="28"/>
        <v>0</v>
      </c>
      <c r="AC130" s="16"/>
      <c r="AD130" s="18">
        <f t="shared" si="29"/>
        <v>0</v>
      </c>
      <c r="AE130" s="16"/>
      <c r="AF130" s="18">
        <f t="shared" si="30"/>
        <v>0</v>
      </c>
      <c r="AG130" s="16"/>
      <c r="AH130" s="18">
        <f t="shared" si="31"/>
        <v>0</v>
      </c>
      <c r="AI130" s="16"/>
      <c r="AJ130" s="18">
        <f t="shared" si="32"/>
        <v>0</v>
      </c>
      <c r="AK130" s="16"/>
      <c r="AL130" s="18">
        <f t="shared" si="33"/>
        <v>0</v>
      </c>
      <c r="AM130" s="16"/>
      <c r="AN130" s="18">
        <f t="shared" si="34"/>
        <v>0</v>
      </c>
      <c r="AO130" s="16">
        <v>1</v>
      </c>
      <c r="AP130" s="18">
        <f t="shared" si="35"/>
        <v>11706.409859006764</v>
      </c>
      <c r="AQ130" s="16"/>
      <c r="AR130" s="18">
        <f t="shared" si="36"/>
        <v>0</v>
      </c>
      <c r="AS130" s="16"/>
      <c r="AT130" s="18">
        <f t="shared" si="37"/>
        <v>0</v>
      </c>
      <c r="AU130" s="16"/>
      <c r="AV130" s="18">
        <f t="shared" si="38"/>
        <v>0</v>
      </c>
      <c r="AW130" s="16"/>
      <c r="AX130" s="18">
        <f t="shared" si="39"/>
        <v>0</v>
      </c>
      <c r="AY130" s="54">
        <f t="shared" si="43"/>
        <v>20417.078200380725</v>
      </c>
    </row>
    <row r="131" spans="1:51" ht="16.5">
      <c r="A131" s="55" t="s">
        <v>729</v>
      </c>
      <c r="B131" s="55" t="s">
        <v>334</v>
      </c>
      <c r="C131" s="15" t="s">
        <v>746</v>
      </c>
      <c r="D131" s="55" t="s">
        <v>335</v>
      </c>
      <c r="E131" s="392" t="s">
        <v>336</v>
      </c>
      <c r="F131" s="15">
        <f>'[2]F&amp;B Equipment'!CT131</f>
        <v>6</v>
      </c>
      <c r="G131" s="15">
        <v>10</v>
      </c>
      <c r="H131" s="15" t="s">
        <v>845</v>
      </c>
      <c r="I131" s="67">
        <v>5273</v>
      </c>
      <c r="J131" s="407">
        <f t="shared" si="40"/>
        <v>31638</v>
      </c>
      <c r="K131" s="16"/>
      <c r="L131" s="17">
        <f t="shared" si="22"/>
        <v>0</v>
      </c>
      <c r="M131" s="16"/>
      <c r="N131" s="17">
        <f t="shared" si="23"/>
        <v>0</v>
      </c>
      <c r="O131" s="16"/>
      <c r="P131" s="17">
        <f t="shared" si="24"/>
        <v>0</v>
      </c>
      <c r="Q131" s="16"/>
      <c r="R131" s="18">
        <f>Q131*(I131*R$8)</f>
        <v>0</v>
      </c>
      <c r="S131" s="16"/>
      <c r="T131" s="18">
        <f t="shared" si="25"/>
        <v>0</v>
      </c>
      <c r="U131" s="16">
        <v>6</v>
      </c>
      <c r="V131" s="18">
        <f t="shared" si="42"/>
        <v>38329.363697411594</v>
      </c>
      <c r="W131" s="16"/>
      <c r="X131" s="18">
        <f t="shared" si="26"/>
        <v>0</v>
      </c>
      <c r="Y131" s="16"/>
      <c r="Z131" s="18">
        <f t="shared" si="27"/>
        <v>0</v>
      </c>
      <c r="AA131" s="16"/>
      <c r="AB131" s="18">
        <f t="shared" si="28"/>
        <v>0</v>
      </c>
      <c r="AC131" s="16"/>
      <c r="AD131" s="18">
        <f t="shared" si="29"/>
        <v>0</v>
      </c>
      <c r="AE131" s="16"/>
      <c r="AF131" s="18">
        <f t="shared" si="30"/>
        <v>0</v>
      </c>
      <c r="AG131" s="16"/>
      <c r="AH131" s="18">
        <f t="shared" si="31"/>
        <v>0</v>
      </c>
      <c r="AI131" s="16"/>
      <c r="AJ131" s="18">
        <f t="shared" si="32"/>
        <v>0</v>
      </c>
      <c r="AK131" s="16"/>
      <c r="AL131" s="18">
        <f t="shared" si="33"/>
        <v>0</v>
      </c>
      <c r="AM131" s="16"/>
      <c r="AN131" s="18">
        <f t="shared" si="34"/>
        <v>0</v>
      </c>
      <c r="AO131" s="16">
        <v>6</v>
      </c>
      <c r="AP131" s="18">
        <f t="shared" si="35"/>
        <v>51511.459682789427</v>
      </c>
      <c r="AQ131" s="16"/>
      <c r="AR131" s="18">
        <f t="shared" si="36"/>
        <v>0</v>
      </c>
      <c r="AS131" s="16"/>
      <c r="AT131" s="18">
        <f t="shared" si="37"/>
        <v>0</v>
      </c>
      <c r="AU131" s="16"/>
      <c r="AV131" s="18">
        <f t="shared" si="38"/>
        <v>0</v>
      </c>
      <c r="AW131" s="16"/>
      <c r="AX131" s="18">
        <f t="shared" si="39"/>
        <v>0</v>
      </c>
      <c r="AY131" s="54">
        <f t="shared" si="43"/>
        <v>89840.823380201022</v>
      </c>
    </row>
    <row r="132" spans="1:51">
      <c r="A132" s="55" t="s">
        <v>729</v>
      </c>
      <c r="B132" s="55" t="s">
        <v>387</v>
      </c>
      <c r="C132" s="15" t="s">
        <v>746</v>
      </c>
      <c r="D132" s="55" t="s">
        <v>388</v>
      </c>
      <c r="E132" s="55" t="s">
        <v>389</v>
      </c>
      <c r="F132" s="15">
        <f>'[2]F&amp;B Equipment'!CT132</f>
        <v>46</v>
      </c>
      <c r="G132" s="15">
        <v>10</v>
      </c>
      <c r="H132" s="15" t="s">
        <v>845</v>
      </c>
      <c r="I132" s="67">
        <v>5273</v>
      </c>
      <c r="J132" s="407">
        <f t="shared" si="40"/>
        <v>242558</v>
      </c>
      <c r="K132" s="16"/>
      <c r="L132" s="17">
        <f t="shared" si="22"/>
        <v>0</v>
      </c>
      <c r="M132" s="16"/>
      <c r="N132" s="17">
        <f t="shared" si="23"/>
        <v>0</v>
      </c>
      <c r="O132" s="16"/>
      <c r="P132" s="17">
        <f t="shared" si="24"/>
        <v>0</v>
      </c>
      <c r="Q132" s="16"/>
      <c r="R132" s="18">
        <f>Q132*(I132*R$8)</f>
        <v>0</v>
      </c>
      <c r="S132" s="16">
        <v>12</v>
      </c>
      <c r="T132" s="18">
        <f t="shared" si="25"/>
        <v>74425.948927012796</v>
      </c>
      <c r="U132" s="16"/>
      <c r="V132" s="18">
        <f t="shared" si="42"/>
        <v>0</v>
      </c>
      <c r="W132" s="16"/>
      <c r="X132" s="18">
        <f t="shared" si="26"/>
        <v>0</v>
      </c>
      <c r="Y132" s="16"/>
      <c r="Z132" s="18">
        <f t="shared" si="27"/>
        <v>0</v>
      </c>
      <c r="AA132" s="16"/>
      <c r="AB132" s="18">
        <f t="shared" si="28"/>
        <v>0</v>
      </c>
      <c r="AC132" s="16">
        <v>12</v>
      </c>
      <c r="AD132" s="18">
        <f t="shared" si="29"/>
        <v>86280.073046261852</v>
      </c>
      <c r="AE132" s="16"/>
      <c r="AF132" s="18">
        <f t="shared" si="30"/>
        <v>0</v>
      </c>
      <c r="AG132" s="16"/>
      <c r="AH132" s="18">
        <f t="shared" si="31"/>
        <v>0</v>
      </c>
      <c r="AI132" s="16"/>
      <c r="AJ132" s="18">
        <f t="shared" si="32"/>
        <v>0</v>
      </c>
      <c r="AK132" s="16"/>
      <c r="AL132" s="18">
        <f t="shared" si="33"/>
        <v>0</v>
      </c>
      <c r="AM132" s="16">
        <v>12</v>
      </c>
      <c r="AN132" s="18">
        <f t="shared" si="34"/>
        <v>100022.25181124161</v>
      </c>
      <c r="AO132" s="16"/>
      <c r="AP132" s="18">
        <f t="shared" si="35"/>
        <v>0</v>
      </c>
      <c r="AQ132" s="16"/>
      <c r="AR132" s="18">
        <f t="shared" si="36"/>
        <v>0</v>
      </c>
      <c r="AS132" s="16"/>
      <c r="AT132" s="18">
        <f t="shared" si="37"/>
        <v>0</v>
      </c>
      <c r="AU132" s="16">
        <v>12</v>
      </c>
      <c r="AV132" s="18">
        <f t="shared" si="38"/>
        <v>112575.92560959089</v>
      </c>
      <c r="AW132" s="16"/>
      <c r="AX132" s="18">
        <f t="shared" si="39"/>
        <v>0</v>
      </c>
      <c r="AY132" s="54">
        <f t="shared" si="43"/>
        <v>373304.19939410716</v>
      </c>
    </row>
    <row r="133" spans="1:51">
      <c r="A133" s="55" t="s">
        <v>418</v>
      </c>
      <c r="B133" s="55" t="s">
        <v>419</v>
      </c>
      <c r="C133" s="15"/>
      <c r="D133" s="55" t="s">
        <v>420</v>
      </c>
      <c r="E133" s="55" t="s">
        <v>421</v>
      </c>
      <c r="F133" s="15">
        <f>'[2]F&amp;B Equipment'!CT133</f>
        <v>6</v>
      </c>
      <c r="G133" s="15">
        <v>10</v>
      </c>
      <c r="H133" s="15" t="s">
        <v>845</v>
      </c>
      <c r="I133" s="67">
        <v>5574</v>
      </c>
      <c r="J133" s="407">
        <f t="shared" si="40"/>
        <v>33444</v>
      </c>
      <c r="K133" s="16"/>
      <c r="L133" s="17">
        <f t="shared" si="22"/>
        <v>0</v>
      </c>
      <c r="M133" s="16"/>
      <c r="N133" s="17">
        <f t="shared" si="23"/>
        <v>0</v>
      </c>
      <c r="O133" s="16"/>
      <c r="P133" s="17">
        <f t="shared" si="24"/>
        <v>0</v>
      </c>
      <c r="Q133" s="16"/>
      <c r="R133" s="18">
        <f t="shared" ref="R133:R200" si="45">Q133*(I133*R$8)</f>
        <v>0</v>
      </c>
      <c r="S133" s="16"/>
      <c r="T133" s="18">
        <f t="shared" si="25"/>
        <v>0</v>
      </c>
      <c r="U133" s="16"/>
      <c r="V133" s="18">
        <f t="shared" si="42"/>
        <v>0</v>
      </c>
      <c r="W133" s="16"/>
      <c r="X133" s="18">
        <f t="shared" si="26"/>
        <v>0</v>
      </c>
      <c r="Y133" s="16">
        <v>6</v>
      </c>
      <c r="Z133" s="18">
        <f t="shared" si="27"/>
        <v>42984.833819506734</v>
      </c>
      <c r="AA133" s="16"/>
      <c r="AB133" s="18">
        <f t="shared" si="28"/>
        <v>0</v>
      </c>
      <c r="AC133" s="16"/>
      <c r="AD133" s="18">
        <f t="shared" si="29"/>
        <v>0</v>
      </c>
      <c r="AE133" s="16"/>
      <c r="AF133" s="18">
        <f t="shared" si="30"/>
        <v>0</v>
      </c>
      <c r="AG133" s="16"/>
      <c r="AH133" s="18">
        <f t="shared" si="31"/>
        <v>0</v>
      </c>
      <c r="AI133" s="16"/>
      <c r="AJ133" s="18">
        <f t="shared" si="32"/>
        <v>0</v>
      </c>
      <c r="AK133" s="16"/>
      <c r="AL133" s="18">
        <f t="shared" si="33"/>
        <v>0</v>
      </c>
      <c r="AM133" s="16"/>
      <c r="AN133" s="18">
        <f t="shared" si="34"/>
        <v>0</v>
      </c>
      <c r="AO133" s="16"/>
      <c r="AP133" s="18">
        <f t="shared" si="35"/>
        <v>0</v>
      </c>
      <c r="AQ133" s="16"/>
      <c r="AR133" s="18">
        <f t="shared" si="36"/>
        <v>0</v>
      </c>
      <c r="AS133" s="16">
        <v>6</v>
      </c>
      <c r="AT133" s="18">
        <f t="shared" si="37"/>
        <v>57768.02223342027</v>
      </c>
      <c r="AU133" s="16"/>
      <c r="AV133" s="18">
        <f t="shared" si="38"/>
        <v>0</v>
      </c>
      <c r="AW133" s="16"/>
      <c r="AX133" s="18">
        <f t="shared" si="39"/>
        <v>0</v>
      </c>
      <c r="AY133" s="54">
        <f t="shared" si="43"/>
        <v>100752.856052927</v>
      </c>
    </row>
    <row r="134" spans="1:51">
      <c r="A134" s="55" t="s">
        <v>418</v>
      </c>
      <c r="B134" s="55" t="s">
        <v>422</v>
      </c>
      <c r="C134" s="15"/>
      <c r="D134" s="55" t="s">
        <v>420</v>
      </c>
      <c r="E134" s="55" t="s">
        <v>423</v>
      </c>
      <c r="F134" s="15">
        <f>'[2]F&amp;B Equipment'!CT134</f>
        <v>25</v>
      </c>
      <c r="G134" s="15">
        <v>10</v>
      </c>
      <c r="H134" s="15" t="s">
        <v>845</v>
      </c>
      <c r="I134" s="67">
        <v>6018</v>
      </c>
      <c r="J134" s="407">
        <f t="shared" si="40"/>
        <v>150450</v>
      </c>
      <c r="K134" s="16"/>
      <c r="L134" s="17">
        <f t="shared" si="22"/>
        <v>0</v>
      </c>
      <c r="M134" s="16"/>
      <c r="N134" s="17">
        <f t="shared" si="23"/>
        <v>0</v>
      </c>
      <c r="O134" s="16"/>
      <c r="P134" s="17">
        <f t="shared" si="24"/>
        <v>0</v>
      </c>
      <c r="Q134" s="16"/>
      <c r="R134" s="18">
        <f t="shared" si="45"/>
        <v>0</v>
      </c>
      <c r="S134" s="16">
        <v>8</v>
      </c>
      <c r="T134" s="18">
        <f t="shared" si="25"/>
        <v>56627.518887763203</v>
      </c>
      <c r="U134" s="16"/>
      <c r="V134" s="18">
        <f t="shared" si="42"/>
        <v>0</v>
      </c>
      <c r="W134" s="16"/>
      <c r="X134" s="18">
        <f t="shared" si="26"/>
        <v>0</v>
      </c>
      <c r="Y134" s="16"/>
      <c r="Z134" s="18">
        <f t="shared" si="27"/>
        <v>0</v>
      </c>
      <c r="AA134" s="16"/>
      <c r="AB134" s="18">
        <f t="shared" si="28"/>
        <v>0</v>
      </c>
      <c r="AC134" s="16"/>
      <c r="AD134" s="18">
        <f t="shared" si="29"/>
        <v>0</v>
      </c>
      <c r="AE134" s="16"/>
      <c r="AF134" s="18">
        <f t="shared" si="30"/>
        <v>0</v>
      </c>
      <c r="AG134" s="16"/>
      <c r="AH134" s="18">
        <f t="shared" si="31"/>
        <v>0</v>
      </c>
      <c r="AI134" s="16">
        <v>8</v>
      </c>
      <c r="AJ134" s="18">
        <f t="shared" si="32"/>
        <v>71734.04671023057</v>
      </c>
      <c r="AK134" s="16"/>
      <c r="AL134" s="18">
        <f t="shared" si="33"/>
        <v>0</v>
      </c>
      <c r="AM134" s="16"/>
      <c r="AN134" s="18">
        <f t="shared" si="34"/>
        <v>0</v>
      </c>
      <c r="AO134" s="16"/>
      <c r="AP134" s="18">
        <f t="shared" si="35"/>
        <v>0</v>
      </c>
      <c r="AQ134" s="16"/>
      <c r="AR134" s="18">
        <f t="shared" si="36"/>
        <v>0</v>
      </c>
      <c r="AS134" s="16"/>
      <c r="AT134" s="18">
        <f t="shared" si="37"/>
        <v>0</v>
      </c>
      <c r="AU134" s="16"/>
      <c r="AV134" s="18">
        <f t="shared" si="38"/>
        <v>0</v>
      </c>
      <c r="AW134" s="16">
        <v>8</v>
      </c>
      <c r="AX134" s="18">
        <f t="shared" si="39"/>
        <v>88223.829310079469</v>
      </c>
      <c r="AY134" s="54">
        <f t="shared" si="43"/>
        <v>216585.39490807324</v>
      </c>
    </row>
    <row r="135" spans="1:51">
      <c r="A135" s="55" t="s">
        <v>418</v>
      </c>
      <c r="B135" s="55" t="s">
        <v>424</v>
      </c>
      <c r="C135" s="15"/>
      <c r="D135" s="55" t="s">
        <v>420</v>
      </c>
      <c r="E135" s="55" t="s">
        <v>425</v>
      </c>
      <c r="F135" s="15">
        <f>'[2]F&amp;B Equipment'!CT135</f>
        <v>3</v>
      </c>
      <c r="G135" s="15">
        <v>10</v>
      </c>
      <c r="H135" s="15" t="s">
        <v>845</v>
      </c>
      <c r="I135" s="67">
        <v>10056</v>
      </c>
      <c r="J135" s="407">
        <f t="shared" si="40"/>
        <v>30168</v>
      </c>
      <c r="K135" s="16"/>
      <c r="L135" s="17">
        <f t="shared" si="22"/>
        <v>0</v>
      </c>
      <c r="M135" s="16"/>
      <c r="N135" s="17">
        <f t="shared" si="23"/>
        <v>0</v>
      </c>
      <c r="O135" s="16"/>
      <c r="P135" s="17">
        <f t="shared" si="24"/>
        <v>0</v>
      </c>
      <c r="Q135" s="16"/>
      <c r="R135" s="18">
        <f t="shared" si="45"/>
        <v>0</v>
      </c>
      <c r="S135" s="16"/>
      <c r="T135" s="18">
        <f t="shared" si="25"/>
        <v>0</v>
      </c>
      <c r="U135" s="16">
        <v>3</v>
      </c>
      <c r="V135" s="18">
        <f t="shared" si="42"/>
        <v>36548.462103278114</v>
      </c>
      <c r="W135" s="16"/>
      <c r="X135" s="18">
        <f t="shared" si="26"/>
        <v>0</v>
      </c>
      <c r="Y135" s="16"/>
      <c r="Z135" s="18">
        <f t="shared" si="27"/>
        <v>0</v>
      </c>
      <c r="AA135" s="16"/>
      <c r="AB135" s="18">
        <f t="shared" si="28"/>
        <v>0</v>
      </c>
      <c r="AC135" s="16"/>
      <c r="AD135" s="18">
        <f t="shared" si="29"/>
        <v>0</v>
      </c>
      <c r="AE135" s="16"/>
      <c r="AF135" s="18">
        <f t="shared" si="30"/>
        <v>0</v>
      </c>
      <c r="AG135" s="16"/>
      <c r="AH135" s="18">
        <f t="shared" si="31"/>
        <v>0</v>
      </c>
      <c r="AI135" s="16"/>
      <c r="AJ135" s="18">
        <f t="shared" si="32"/>
        <v>0</v>
      </c>
      <c r="AK135" s="16"/>
      <c r="AL135" s="18">
        <f t="shared" si="33"/>
        <v>0</v>
      </c>
      <c r="AM135" s="16"/>
      <c r="AN135" s="18">
        <f t="shared" si="34"/>
        <v>0</v>
      </c>
      <c r="AO135" s="16">
        <v>3</v>
      </c>
      <c r="AP135" s="18">
        <f t="shared" si="35"/>
        <v>49118.076860433386</v>
      </c>
      <c r="AQ135" s="16"/>
      <c r="AR135" s="18">
        <f t="shared" si="36"/>
        <v>0</v>
      </c>
      <c r="AS135" s="16"/>
      <c r="AT135" s="18">
        <f t="shared" si="37"/>
        <v>0</v>
      </c>
      <c r="AU135" s="16"/>
      <c r="AV135" s="18">
        <f t="shared" si="38"/>
        <v>0</v>
      </c>
      <c r="AW135" s="16"/>
      <c r="AX135" s="18">
        <f t="shared" si="39"/>
        <v>0</v>
      </c>
      <c r="AY135" s="54">
        <f t="shared" si="43"/>
        <v>85666.5389637115</v>
      </c>
    </row>
    <row r="136" spans="1:51">
      <c r="A136" s="55" t="s">
        <v>418</v>
      </c>
      <c r="B136" s="55" t="s">
        <v>426</v>
      </c>
      <c r="C136" s="15"/>
      <c r="D136" s="55" t="s">
        <v>427</v>
      </c>
      <c r="E136" s="55"/>
      <c r="F136" s="15">
        <f>'[2]F&amp;B Equipment'!CT136</f>
        <v>10</v>
      </c>
      <c r="G136" s="15">
        <v>15</v>
      </c>
      <c r="H136" s="15" t="s">
        <v>845</v>
      </c>
      <c r="I136" s="67">
        <v>3825</v>
      </c>
      <c r="J136" s="407">
        <f t="shared" si="40"/>
        <v>38250</v>
      </c>
      <c r="K136" s="16"/>
      <c r="L136" s="17">
        <f t="shared" si="22"/>
        <v>0</v>
      </c>
      <c r="M136" s="16"/>
      <c r="N136" s="17">
        <f t="shared" si="23"/>
        <v>0</v>
      </c>
      <c r="O136" s="16"/>
      <c r="P136" s="17">
        <f t="shared" si="24"/>
        <v>0</v>
      </c>
      <c r="Q136" s="16"/>
      <c r="R136" s="18">
        <f t="shared" si="45"/>
        <v>0</v>
      </c>
      <c r="S136" s="16"/>
      <c r="T136" s="18">
        <f t="shared" si="25"/>
        <v>0</v>
      </c>
      <c r="U136" s="16"/>
      <c r="V136" s="18">
        <f t="shared" si="42"/>
        <v>0</v>
      </c>
      <c r="W136" s="16"/>
      <c r="X136" s="18">
        <f t="shared" si="26"/>
        <v>0</v>
      </c>
      <c r="Y136" s="16"/>
      <c r="Z136" s="18">
        <f t="shared" si="27"/>
        <v>0</v>
      </c>
      <c r="AA136" s="16"/>
      <c r="AB136" s="18">
        <f t="shared" si="28"/>
        <v>0</v>
      </c>
      <c r="AC136" s="16"/>
      <c r="AD136" s="18">
        <f t="shared" si="29"/>
        <v>0</v>
      </c>
      <c r="AE136" s="16"/>
      <c r="AF136" s="18">
        <f t="shared" si="30"/>
        <v>0</v>
      </c>
      <c r="AG136" s="16">
        <v>10</v>
      </c>
      <c r="AH136" s="18">
        <f t="shared" si="31"/>
        <v>55332.128345270001</v>
      </c>
      <c r="AI136" s="16"/>
      <c r="AJ136" s="18">
        <f t="shared" si="32"/>
        <v>0</v>
      </c>
      <c r="AK136" s="16"/>
      <c r="AL136" s="18">
        <f t="shared" si="33"/>
        <v>0</v>
      </c>
      <c r="AM136" s="16"/>
      <c r="AN136" s="18">
        <f t="shared" si="34"/>
        <v>0</v>
      </c>
      <c r="AO136" s="16"/>
      <c r="AP136" s="18">
        <f t="shared" si="35"/>
        <v>0</v>
      </c>
      <c r="AQ136" s="16"/>
      <c r="AR136" s="18">
        <f t="shared" si="36"/>
        <v>0</v>
      </c>
      <c r="AS136" s="16"/>
      <c r="AT136" s="18">
        <f t="shared" si="37"/>
        <v>0</v>
      </c>
      <c r="AU136" s="16"/>
      <c r="AV136" s="18">
        <f t="shared" si="38"/>
        <v>0</v>
      </c>
      <c r="AW136" s="16"/>
      <c r="AX136" s="18">
        <f t="shared" si="39"/>
        <v>0</v>
      </c>
      <c r="AY136" s="54">
        <f t="shared" si="43"/>
        <v>55332.128345270001</v>
      </c>
    </row>
    <row r="137" spans="1:51">
      <c r="A137" s="55" t="s">
        <v>418</v>
      </c>
      <c r="B137" s="55" t="s">
        <v>428</v>
      </c>
      <c r="C137" s="15"/>
      <c r="D137" s="55" t="s">
        <v>427</v>
      </c>
      <c r="E137" s="55"/>
      <c r="F137" s="15">
        <f>'[2]F&amp;B Equipment'!CT137</f>
        <v>12</v>
      </c>
      <c r="G137" s="19">
        <v>15</v>
      </c>
      <c r="H137" s="15" t="s">
        <v>845</v>
      </c>
      <c r="I137" s="67">
        <v>6606</v>
      </c>
      <c r="J137" s="407">
        <f t="shared" si="40"/>
        <v>79272</v>
      </c>
      <c r="K137" s="16"/>
      <c r="L137" s="17">
        <f t="shared" ref="L137:L200" si="46">(I137*K137)*(1+$K$8)</f>
        <v>0</v>
      </c>
      <c r="M137" s="16"/>
      <c r="N137" s="17">
        <f t="shared" ref="N137:N200" si="47">M137*(I137*$N$8)</f>
        <v>0</v>
      </c>
      <c r="O137" s="16"/>
      <c r="P137" s="17">
        <f t="shared" ref="P137:P200" si="48">O137*(I137*$P$8)</f>
        <v>0</v>
      </c>
      <c r="Q137" s="16"/>
      <c r="R137" s="18">
        <f t="shared" si="45"/>
        <v>0</v>
      </c>
      <c r="S137" s="16"/>
      <c r="T137" s="18">
        <f t="shared" ref="T137:T200" si="49">S137*(I137*$T$8)</f>
        <v>0</v>
      </c>
      <c r="U137" s="16"/>
      <c r="V137" s="18">
        <f t="shared" si="42"/>
        <v>0</v>
      </c>
      <c r="W137" s="16"/>
      <c r="X137" s="18">
        <f t="shared" ref="X137:X200" si="50">W137*(I137*$X$8)</f>
        <v>0</v>
      </c>
      <c r="Y137" s="16"/>
      <c r="Z137" s="18">
        <f t="shared" ref="Z137:Z200" si="51">Y137*(I137*$Z$8)</f>
        <v>0</v>
      </c>
      <c r="AA137" s="16"/>
      <c r="AB137" s="18">
        <f t="shared" ref="AB137:AB200" si="52">AA137*($I137*$AB$8)</f>
        <v>0</v>
      </c>
      <c r="AC137" s="16"/>
      <c r="AD137" s="18">
        <f t="shared" ref="AD137:AD200" si="53">AC137*($I137*$AD$8)</f>
        <v>0</v>
      </c>
      <c r="AE137" s="16"/>
      <c r="AF137" s="18">
        <f t="shared" ref="AF137:AF200" si="54">AE137*($I137*$AF$8)</f>
        <v>0</v>
      </c>
      <c r="AG137" s="16">
        <v>12</v>
      </c>
      <c r="AH137" s="18">
        <f t="shared" ref="AH137:AH200" si="55">AG137*($I137*$AH$8)</f>
        <v>114674.20858003251</v>
      </c>
      <c r="AI137" s="16"/>
      <c r="AJ137" s="18">
        <f t="shared" ref="AJ137:AJ200" si="56">AI137*($I137*$AJ$8)</f>
        <v>0</v>
      </c>
      <c r="AK137" s="16"/>
      <c r="AL137" s="18">
        <f t="shared" ref="AL137:AL200" si="57">AK137*($I137*$AL$8)</f>
        <v>0</v>
      </c>
      <c r="AM137" s="16"/>
      <c r="AN137" s="18">
        <f t="shared" ref="AN137:AN200" si="58">AM137*($I137*$AN$8)</f>
        <v>0</v>
      </c>
      <c r="AO137" s="16"/>
      <c r="AP137" s="18">
        <f t="shared" ref="AP137:AP200" si="59">AO137*($I137*$AP$8)</f>
        <v>0</v>
      </c>
      <c r="AQ137" s="16"/>
      <c r="AR137" s="18">
        <f t="shared" ref="AR137:AR200" si="60">AQ137*($I137*$AR$8)</f>
        <v>0</v>
      </c>
      <c r="AS137" s="16"/>
      <c r="AT137" s="18">
        <f t="shared" ref="AT137:AT200" si="61">AS137*($I137*$AT$8)</f>
        <v>0</v>
      </c>
      <c r="AU137" s="16"/>
      <c r="AV137" s="18">
        <f t="shared" ref="AV137:AV200" si="62">AU137*($I137*$AV$8)</f>
        <v>0</v>
      </c>
      <c r="AW137" s="16"/>
      <c r="AX137" s="18">
        <f t="shared" ref="AX137:AX200" si="63">AW137*($I137*$AX$8)</f>
        <v>0</v>
      </c>
      <c r="AY137" s="54">
        <f t="shared" si="43"/>
        <v>114674.20858003251</v>
      </c>
    </row>
    <row r="138" spans="1:51">
      <c r="A138" s="55" t="s">
        <v>418</v>
      </c>
      <c r="B138" s="55" t="s">
        <v>429</v>
      </c>
      <c r="C138" s="15"/>
      <c r="D138" s="55" t="s">
        <v>430</v>
      </c>
      <c r="E138" s="55" t="s">
        <v>431</v>
      </c>
      <c r="F138" s="15">
        <f>'[2]F&amp;B Equipment'!CT138</f>
        <v>1</v>
      </c>
      <c r="G138" s="15">
        <v>15</v>
      </c>
      <c r="H138" s="15" t="s">
        <v>833</v>
      </c>
      <c r="I138" s="67">
        <v>17496</v>
      </c>
      <c r="J138" s="407">
        <f t="shared" ref="J138:J201" si="64">+F138*I138</f>
        <v>17496</v>
      </c>
      <c r="K138" s="16"/>
      <c r="L138" s="17">
        <f t="shared" si="46"/>
        <v>0</v>
      </c>
      <c r="M138" s="16">
        <v>1</v>
      </c>
      <c r="N138" s="17">
        <f t="shared" si="47"/>
        <v>18832.6944</v>
      </c>
      <c r="O138" s="16"/>
      <c r="P138" s="17">
        <f t="shared" si="48"/>
        <v>0</v>
      </c>
      <c r="Q138" s="16"/>
      <c r="R138" s="18">
        <f t="shared" si="45"/>
        <v>0</v>
      </c>
      <c r="S138" s="16"/>
      <c r="T138" s="18">
        <f t="shared" si="49"/>
        <v>0</v>
      </c>
      <c r="U138" s="16"/>
      <c r="V138" s="18">
        <f t="shared" ref="V138:V201" si="65">U138*(I138*$V$8)</f>
        <v>0</v>
      </c>
      <c r="W138" s="16"/>
      <c r="X138" s="18">
        <f t="shared" si="50"/>
        <v>0</v>
      </c>
      <c r="Y138" s="16"/>
      <c r="Z138" s="18">
        <f t="shared" si="51"/>
        <v>0</v>
      </c>
      <c r="AA138" s="16"/>
      <c r="AB138" s="18">
        <f t="shared" si="52"/>
        <v>0</v>
      </c>
      <c r="AC138" s="16"/>
      <c r="AD138" s="18">
        <f t="shared" si="53"/>
        <v>0</v>
      </c>
      <c r="AE138" s="16"/>
      <c r="AF138" s="18">
        <f t="shared" si="54"/>
        <v>0</v>
      </c>
      <c r="AG138" s="16"/>
      <c r="AH138" s="18">
        <f t="shared" si="55"/>
        <v>0</v>
      </c>
      <c r="AI138" s="16"/>
      <c r="AJ138" s="18">
        <f t="shared" si="56"/>
        <v>0</v>
      </c>
      <c r="AK138" s="16"/>
      <c r="AL138" s="18">
        <f t="shared" si="57"/>
        <v>0</v>
      </c>
      <c r="AM138" s="16"/>
      <c r="AN138" s="18">
        <f t="shared" si="58"/>
        <v>0</v>
      </c>
      <c r="AO138" s="16"/>
      <c r="AP138" s="18">
        <f t="shared" si="59"/>
        <v>0</v>
      </c>
      <c r="AQ138" s="16">
        <v>1</v>
      </c>
      <c r="AR138" s="18">
        <f t="shared" si="60"/>
        <v>29340.724241999698</v>
      </c>
      <c r="AS138" s="16"/>
      <c r="AT138" s="18">
        <f t="shared" si="61"/>
        <v>0</v>
      </c>
      <c r="AU138" s="16"/>
      <c r="AV138" s="18">
        <f t="shared" si="62"/>
        <v>0</v>
      </c>
      <c r="AW138" s="16"/>
      <c r="AX138" s="18">
        <f t="shared" si="63"/>
        <v>0</v>
      </c>
      <c r="AY138" s="54">
        <f t="shared" ref="AY138:AY201" si="66">SUM(L138,N138,P138,R138,T138,V138,X138,Z138,AB138,AD138,AF138,AH138,AJ138,AL138,AN138,AP138,AR138,AT138,AV138,AX138)</f>
        <v>48173.418641999699</v>
      </c>
    </row>
    <row r="139" spans="1:51">
      <c r="A139" s="55" t="s">
        <v>432</v>
      </c>
      <c r="B139" s="55" t="s">
        <v>433</v>
      </c>
      <c r="C139" s="15" t="s">
        <v>434</v>
      </c>
      <c r="D139" s="55" t="s">
        <v>420</v>
      </c>
      <c r="E139" s="55" t="s">
        <v>435</v>
      </c>
      <c r="F139" s="15">
        <f>'[2]F&amp;B Equipment'!CT139</f>
        <v>1</v>
      </c>
      <c r="G139" s="15">
        <v>10</v>
      </c>
      <c r="H139" s="15" t="s">
        <v>845</v>
      </c>
      <c r="I139" s="67">
        <v>12228</v>
      </c>
      <c r="J139" s="407">
        <f t="shared" si="64"/>
        <v>12228</v>
      </c>
      <c r="K139" s="16"/>
      <c r="L139" s="17">
        <f t="shared" si="46"/>
        <v>0</v>
      </c>
      <c r="M139" s="16"/>
      <c r="N139" s="17">
        <f t="shared" si="47"/>
        <v>0</v>
      </c>
      <c r="O139" s="16"/>
      <c r="P139" s="17">
        <f t="shared" si="48"/>
        <v>0</v>
      </c>
      <c r="Q139" s="16"/>
      <c r="R139" s="18">
        <f t="shared" si="45"/>
        <v>0</v>
      </c>
      <c r="S139" s="16"/>
      <c r="T139" s="18">
        <f t="shared" si="49"/>
        <v>0</v>
      </c>
      <c r="U139" s="16"/>
      <c r="V139" s="18">
        <f t="shared" si="65"/>
        <v>0</v>
      </c>
      <c r="W139" s="16"/>
      <c r="X139" s="18">
        <f t="shared" si="50"/>
        <v>0</v>
      </c>
      <c r="Y139" s="16">
        <v>1</v>
      </c>
      <c r="Z139" s="18">
        <f t="shared" si="51"/>
        <v>15716.378063178099</v>
      </c>
      <c r="AA139" s="16"/>
      <c r="AB139" s="18">
        <f t="shared" si="52"/>
        <v>0</v>
      </c>
      <c r="AC139" s="16"/>
      <c r="AD139" s="18">
        <f t="shared" si="53"/>
        <v>0</v>
      </c>
      <c r="AE139" s="16"/>
      <c r="AF139" s="18">
        <f t="shared" si="54"/>
        <v>0</v>
      </c>
      <c r="AG139" s="16"/>
      <c r="AH139" s="18">
        <f t="shared" si="55"/>
        <v>0</v>
      </c>
      <c r="AI139" s="16"/>
      <c r="AJ139" s="18">
        <f t="shared" si="56"/>
        <v>0</v>
      </c>
      <c r="AK139" s="16"/>
      <c r="AL139" s="18">
        <f t="shared" si="57"/>
        <v>0</v>
      </c>
      <c r="AM139" s="16"/>
      <c r="AN139" s="18">
        <f t="shared" si="58"/>
        <v>0</v>
      </c>
      <c r="AO139" s="16"/>
      <c r="AP139" s="18">
        <f t="shared" si="59"/>
        <v>0</v>
      </c>
      <c r="AQ139" s="16"/>
      <c r="AR139" s="18">
        <f t="shared" si="60"/>
        <v>0</v>
      </c>
      <c r="AS139" s="16">
        <v>1</v>
      </c>
      <c r="AT139" s="18">
        <f t="shared" si="61"/>
        <v>21121.4979030697</v>
      </c>
      <c r="AU139" s="16"/>
      <c r="AV139" s="18">
        <f t="shared" si="62"/>
        <v>0</v>
      </c>
      <c r="AW139" s="16"/>
      <c r="AX139" s="18">
        <f t="shared" si="63"/>
        <v>0</v>
      </c>
      <c r="AY139" s="54">
        <f t="shared" si="66"/>
        <v>36837.875966247797</v>
      </c>
    </row>
    <row r="140" spans="1:51">
      <c r="A140" s="55" t="s">
        <v>432</v>
      </c>
      <c r="B140" s="55" t="s">
        <v>436</v>
      </c>
      <c r="C140" s="15" t="s">
        <v>434</v>
      </c>
      <c r="D140" s="55" t="s">
        <v>420</v>
      </c>
      <c r="E140" s="55" t="s">
        <v>425</v>
      </c>
      <c r="F140" s="15">
        <f>'[2]F&amp;B Equipment'!CT140</f>
        <v>3</v>
      </c>
      <c r="G140" s="15">
        <v>10</v>
      </c>
      <c r="H140" s="15" t="s">
        <v>845</v>
      </c>
      <c r="I140" s="67">
        <v>10056</v>
      </c>
      <c r="J140" s="407">
        <f t="shared" si="64"/>
        <v>30168</v>
      </c>
      <c r="K140" s="16"/>
      <c r="L140" s="17">
        <f t="shared" si="46"/>
        <v>0</v>
      </c>
      <c r="M140" s="16"/>
      <c r="N140" s="17">
        <f t="shared" si="47"/>
        <v>0</v>
      </c>
      <c r="O140" s="16"/>
      <c r="P140" s="17">
        <f t="shared" si="48"/>
        <v>0</v>
      </c>
      <c r="Q140" s="16">
        <v>3</v>
      </c>
      <c r="R140" s="18">
        <f t="shared" si="45"/>
        <v>34450.430863680005</v>
      </c>
      <c r="S140" s="16"/>
      <c r="T140" s="18">
        <f t="shared" si="49"/>
        <v>0</v>
      </c>
      <c r="U140" s="16"/>
      <c r="V140" s="18">
        <f t="shared" si="65"/>
        <v>0</v>
      </c>
      <c r="W140" s="16"/>
      <c r="X140" s="18">
        <f t="shared" si="50"/>
        <v>0</v>
      </c>
      <c r="Y140" s="16"/>
      <c r="Z140" s="18">
        <f t="shared" si="51"/>
        <v>0</v>
      </c>
      <c r="AA140" s="16"/>
      <c r="AB140" s="18">
        <f t="shared" si="52"/>
        <v>0</v>
      </c>
      <c r="AC140" s="16"/>
      <c r="AD140" s="18">
        <f t="shared" si="53"/>
        <v>0</v>
      </c>
      <c r="AE140" s="16"/>
      <c r="AF140" s="18">
        <f t="shared" si="54"/>
        <v>0</v>
      </c>
      <c r="AG140" s="16"/>
      <c r="AH140" s="18">
        <f t="shared" si="55"/>
        <v>0</v>
      </c>
      <c r="AI140" s="16"/>
      <c r="AJ140" s="18">
        <f t="shared" si="56"/>
        <v>0</v>
      </c>
      <c r="AK140" s="16">
        <v>3</v>
      </c>
      <c r="AL140" s="18">
        <f t="shared" si="57"/>
        <v>46298.498313161828</v>
      </c>
      <c r="AM140" s="16"/>
      <c r="AN140" s="18">
        <f t="shared" si="58"/>
        <v>0</v>
      </c>
      <c r="AO140" s="16"/>
      <c r="AP140" s="18">
        <f t="shared" si="59"/>
        <v>0</v>
      </c>
      <c r="AQ140" s="16"/>
      <c r="AR140" s="18">
        <f t="shared" si="60"/>
        <v>0</v>
      </c>
      <c r="AS140" s="16"/>
      <c r="AT140" s="18">
        <f t="shared" si="61"/>
        <v>0</v>
      </c>
      <c r="AU140" s="16"/>
      <c r="AV140" s="18">
        <f t="shared" si="62"/>
        <v>0</v>
      </c>
      <c r="AW140" s="16"/>
      <c r="AX140" s="18">
        <f t="shared" si="63"/>
        <v>0</v>
      </c>
      <c r="AY140" s="54">
        <f t="shared" si="66"/>
        <v>80748.929176841833</v>
      </c>
    </row>
    <row r="141" spans="1:51">
      <c r="A141" s="55" t="s">
        <v>437</v>
      </c>
      <c r="B141" s="56" t="s">
        <v>438</v>
      </c>
      <c r="C141" s="15"/>
      <c r="D141" s="55" t="s">
        <v>180</v>
      </c>
      <c r="E141" s="55" t="s">
        <v>439</v>
      </c>
      <c r="F141" s="15">
        <f>'[2]F&amp;B Equipment'!CT141</f>
        <v>2</v>
      </c>
      <c r="G141" s="15">
        <v>10</v>
      </c>
      <c r="H141" s="15" t="s">
        <v>845</v>
      </c>
      <c r="I141" s="67">
        <v>5200</v>
      </c>
      <c r="J141" s="407">
        <f t="shared" si="64"/>
        <v>10400</v>
      </c>
      <c r="K141" s="16"/>
      <c r="L141" s="17">
        <f t="shared" si="46"/>
        <v>0</v>
      </c>
      <c r="M141" s="16"/>
      <c r="N141" s="17">
        <f t="shared" si="47"/>
        <v>0</v>
      </c>
      <c r="O141" s="16"/>
      <c r="P141" s="17">
        <f t="shared" si="48"/>
        <v>0</v>
      </c>
      <c r="Q141" s="16"/>
      <c r="R141" s="18">
        <f t="shared" si="45"/>
        <v>0</v>
      </c>
      <c r="S141" s="16"/>
      <c r="T141" s="18">
        <f t="shared" si="49"/>
        <v>0</v>
      </c>
      <c r="U141" s="16"/>
      <c r="V141" s="18">
        <f t="shared" si="65"/>
        <v>0</v>
      </c>
      <c r="W141" s="16">
        <v>2</v>
      </c>
      <c r="X141" s="18">
        <f t="shared" si="50"/>
        <v>12977.56318119581</v>
      </c>
      <c r="Y141" s="16"/>
      <c r="Z141" s="18">
        <f t="shared" si="51"/>
        <v>0</v>
      </c>
      <c r="AA141" s="16"/>
      <c r="AB141" s="18">
        <f t="shared" si="52"/>
        <v>0</v>
      </c>
      <c r="AC141" s="16"/>
      <c r="AD141" s="18">
        <f t="shared" si="53"/>
        <v>0</v>
      </c>
      <c r="AE141" s="16"/>
      <c r="AF141" s="18">
        <f t="shared" si="54"/>
        <v>0</v>
      </c>
      <c r="AG141" s="16"/>
      <c r="AH141" s="18">
        <f t="shared" si="55"/>
        <v>0</v>
      </c>
      <c r="AI141" s="16"/>
      <c r="AJ141" s="18">
        <f t="shared" si="56"/>
        <v>0</v>
      </c>
      <c r="AK141" s="16"/>
      <c r="AL141" s="18">
        <f t="shared" si="57"/>
        <v>0</v>
      </c>
      <c r="AM141" s="16"/>
      <c r="AN141" s="18">
        <f t="shared" si="58"/>
        <v>0</v>
      </c>
      <c r="AO141" s="16"/>
      <c r="AP141" s="18">
        <f t="shared" si="59"/>
        <v>0</v>
      </c>
      <c r="AQ141" s="16">
        <v>2</v>
      </c>
      <c r="AR141" s="18">
        <f t="shared" si="60"/>
        <v>17440.759723182262</v>
      </c>
      <c r="AS141" s="16"/>
      <c r="AT141" s="18">
        <f t="shared" si="61"/>
        <v>0</v>
      </c>
      <c r="AU141" s="16"/>
      <c r="AV141" s="18">
        <f t="shared" si="62"/>
        <v>0</v>
      </c>
      <c r="AW141" s="16"/>
      <c r="AX141" s="18">
        <f t="shared" si="63"/>
        <v>0</v>
      </c>
      <c r="AY141" s="54">
        <f t="shared" si="66"/>
        <v>30418.322904378074</v>
      </c>
    </row>
    <row r="142" spans="1:51">
      <c r="A142" s="55" t="s">
        <v>437</v>
      </c>
      <c r="B142" s="55" t="s">
        <v>440</v>
      </c>
      <c r="C142" s="15"/>
      <c r="D142" s="55" t="s">
        <v>441</v>
      </c>
      <c r="E142" s="55" t="s">
        <v>442</v>
      </c>
      <c r="F142" s="15">
        <f>'[2]F&amp;B Equipment'!CT142</f>
        <v>1</v>
      </c>
      <c r="G142" s="15">
        <v>15</v>
      </c>
      <c r="H142" s="15" t="s">
        <v>845</v>
      </c>
      <c r="I142" s="67">
        <v>15189</v>
      </c>
      <c r="J142" s="407">
        <f t="shared" si="64"/>
        <v>15189</v>
      </c>
      <c r="K142" s="37"/>
      <c r="L142" s="336">
        <f t="shared" si="46"/>
        <v>0</v>
      </c>
      <c r="M142" s="16"/>
      <c r="N142" s="17">
        <f t="shared" si="47"/>
        <v>0</v>
      </c>
      <c r="O142" s="16"/>
      <c r="P142" s="17">
        <f t="shared" si="48"/>
        <v>0</v>
      </c>
      <c r="Q142" s="16"/>
      <c r="R142" s="18">
        <f t="shared" si="45"/>
        <v>0</v>
      </c>
      <c r="S142" s="16">
        <v>1</v>
      </c>
      <c r="T142" s="18">
        <f t="shared" si="49"/>
        <v>17865.474085789199</v>
      </c>
      <c r="U142" s="16"/>
      <c r="V142" s="18">
        <f t="shared" si="65"/>
        <v>0</v>
      </c>
      <c r="W142" s="16"/>
      <c r="X142" s="18">
        <f t="shared" si="50"/>
        <v>0</v>
      </c>
      <c r="Y142" s="16"/>
      <c r="Z142" s="18">
        <f t="shared" si="51"/>
        <v>0</v>
      </c>
      <c r="AA142" s="16"/>
      <c r="AB142" s="18">
        <f t="shared" si="52"/>
        <v>0</v>
      </c>
      <c r="AC142" s="16"/>
      <c r="AD142" s="18">
        <f t="shared" si="53"/>
        <v>0</v>
      </c>
      <c r="AE142" s="16"/>
      <c r="AF142" s="18">
        <f t="shared" si="54"/>
        <v>0</v>
      </c>
      <c r="AG142" s="16"/>
      <c r="AH142" s="18">
        <f t="shared" si="55"/>
        <v>0</v>
      </c>
      <c r="AI142" s="16"/>
      <c r="AJ142" s="18">
        <f t="shared" si="56"/>
        <v>0</v>
      </c>
      <c r="AK142" s="16"/>
      <c r="AL142" s="18">
        <f t="shared" si="57"/>
        <v>0</v>
      </c>
      <c r="AM142" s="16"/>
      <c r="AN142" s="18">
        <f t="shared" si="58"/>
        <v>0</v>
      </c>
      <c r="AO142" s="16"/>
      <c r="AP142" s="18">
        <f t="shared" si="59"/>
        <v>0</v>
      </c>
      <c r="AQ142" s="16"/>
      <c r="AR142" s="18">
        <f t="shared" si="60"/>
        <v>0</v>
      </c>
      <c r="AS142" s="16"/>
      <c r="AT142" s="18">
        <f t="shared" si="61"/>
        <v>0</v>
      </c>
      <c r="AU142" s="16"/>
      <c r="AV142" s="18">
        <f t="shared" si="62"/>
        <v>0</v>
      </c>
      <c r="AW142" s="16">
        <v>1</v>
      </c>
      <c r="AX142" s="18">
        <f t="shared" si="63"/>
        <v>27833.826507784917</v>
      </c>
      <c r="AY142" s="54">
        <f t="shared" si="66"/>
        <v>45699.300593574117</v>
      </c>
    </row>
    <row r="143" spans="1:51">
      <c r="A143" s="55" t="s">
        <v>443</v>
      </c>
      <c r="B143" s="55" t="s">
        <v>444</v>
      </c>
      <c r="C143" s="15" t="s">
        <v>445</v>
      </c>
      <c r="D143" s="55" t="s">
        <v>446</v>
      </c>
      <c r="E143" s="55"/>
      <c r="F143" s="15">
        <f>'[2]F&amp;B Equipment'!CT143</f>
        <v>6</v>
      </c>
      <c r="G143" s="15">
        <v>7</v>
      </c>
      <c r="H143" s="15" t="s">
        <v>845</v>
      </c>
      <c r="I143" s="67">
        <v>5475</v>
      </c>
      <c r="J143" s="407">
        <f t="shared" si="64"/>
        <v>32850</v>
      </c>
      <c r="K143" s="37"/>
      <c r="L143" s="336">
        <f t="shared" si="46"/>
        <v>0</v>
      </c>
      <c r="M143" s="16"/>
      <c r="N143" s="17">
        <f t="shared" si="47"/>
        <v>0</v>
      </c>
      <c r="O143" s="16"/>
      <c r="P143" s="17">
        <f t="shared" si="48"/>
        <v>0</v>
      </c>
      <c r="Q143" s="16"/>
      <c r="R143" s="18">
        <f t="shared" si="45"/>
        <v>0</v>
      </c>
      <c r="S143" s="16">
        <v>6</v>
      </c>
      <c r="T143" s="18">
        <f t="shared" si="49"/>
        <v>38638.542610980003</v>
      </c>
      <c r="U143" s="16"/>
      <c r="V143" s="18">
        <f t="shared" si="65"/>
        <v>0</v>
      </c>
      <c r="W143" s="16"/>
      <c r="X143" s="18">
        <f t="shared" si="50"/>
        <v>0</v>
      </c>
      <c r="Y143" s="16"/>
      <c r="Z143" s="18">
        <f t="shared" si="51"/>
        <v>0</v>
      </c>
      <c r="AA143" s="16"/>
      <c r="AB143" s="18">
        <f t="shared" si="52"/>
        <v>0</v>
      </c>
      <c r="AC143" s="16"/>
      <c r="AD143" s="18">
        <f t="shared" si="53"/>
        <v>0</v>
      </c>
      <c r="AE143" s="16"/>
      <c r="AF143" s="18">
        <f t="shared" si="54"/>
        <v>0</v>
      </c>
      <c r="AG143" s="16">
        <v>6</v>
      </c>
      <c r="AH143" s="18">
        <f t="shared" si="55"/>
        <v>47520.533755349534</v>
      </c>
      <c r="AI143" s="16"/>
      <c r="AJ143" s="18">
        <f t="shared" si="56"/>
        <v>0</v>
      </c>
      <c r="AK143" s="16"/>
      <c r="AL143" s="18">
        <f t="shared" si="57"/>
        <v>0</v>
      </c>
      <c r="AM143" s="16"/>
      <c r="AN143" s="18">
        <f t="shared" si="58"/>
        <v>0</v>
      </c>
      <c r="AO143" s="16"/>
      <c r="AP143" s="18">
        <f t="shared" si="59"/>
        <v>0</v>
      </c>
      <c r="AQ143" s="16"/>
      <c r="AR143" s="18">
        <f t="shared" si="60"/>
        <v>0</v>
      </c>
      <c r="AS143" s="16"/>
      <c r="AT143" s="18">
        <f t="shared" si="61"/>
        <v>0</v>
      </c>
      <c r="AU143" s="16">
        <v>6</v>
      </c>
      <c r="AV143" s="18">
        <f t="shared" si="62"/>
        <v>58444.262536744747</v>
      </c>
      <c r="AW143" s="16"/>
      <c r="AX143" s="18">
        <f t="shared" si="63"/>
        <v>0</v>
      </c>
      <c r="AY143" s="54">
        <f t="shared" si="66"/>
        <v>144603.33890307427</v>
      </c>
    </row>
    <row r="144" spans="1:51">
      <c r="A144" s="55" t="s">
        <v>443</v>
      </c>
      <c r="B144" s="55" t="s">
        <v>449</v>
      </c>
      <c r="C144" s="15" t="s">
        <v>450</v>
      </c>
      <c r="D144" s="55" t="s">
        <v>451</v>
      </c>
      <c r="E144" s="55"/>
      <c r="F144" s="15">
        <f>'[2]F&amp;B Equipment'!CT144</f>
        <v>1</v>
      </c>
      <c r="G144" s="15">
        <v>7</v>
      </c>
      <c r="H144" s="15" t="s">
        <v>845</v>
      </c>
      <c r="I144" s="67">
        <v>23500</v>
      </c>
      <c r="J144" s="407">
        <f t="shared" si="64"/>
        <v>23500</v>
      </c>
      <c r="K144" s="37"/>
      <c r="L144" s="336">
        <f t="shared" si="46"/>
        <v>0</v>
      </c>
      <c r="M144" s="16"/>
      <c r="N144" s="17">
        <f t="shared" si="47"/>
        <v>0</v>
      </c>
      <c r="O144" s="16"/>
      <c r="P144" s="17">
        <f t="shared" si="48"/>
        <v>0</v>
      </c>
      <c r="Q144" s="16"/>
      <c r="R144" s="18">
        <f>Q144*(I144*R$8)</f>
        <v>0</v>
      </c>
      <c r="S144" s="16"/>
      <c r="T144" s="18">
        <f t="shared" si="49"/>
        <v>0</v>
      </c>
      <c r="U144" s="16">
        <v>1</v>
      </c>
      <c r="V144" s="18">
        <f t="shared" si="65"/>
        <v>28470.195552474001</v>
      </c>
      <c r="W144" s="16"/>
      <c r="X144" s="18">
        <f t="shared" si="50"/>
        <v>0</v>
      </c>
      <c r="Y144" s="16"/>
      <c r="Z144" s="18">
        <f t="shared" si="51"/>
        <v>0</v>
      </c>
      <c r="AA144" s="16"/>
      <c r="AB144" s="18">
        <f t="shared" si="52"/>
        <v>0</v>
      </c>
      <c r="AC144" s="16"/>
      <c r="AD144" s="18">
        <f t="shared" si="53"/>
        <v>0</v>
      </c>
      <c r="AE144" s="16"/>
      <c r="AF144" s="18">
        <f t="shared" si="54"/>
        <v>0</v>
      </c>
      <c r="AG144" s="16"/>
      <c r="AH144" s="18">
        <f t="shared" si="55"/>
        <v>0</v>
      </c>
      <c r="AI144" s="16">
        <v>1</v>
      </c>
      <c r="AJ144" s="18">
        <f t="shared" si="56"/>
        <v>35014.749453523153</v>
      </c>
      <c r="AK144" s="16"/>
      <c r="AL144" s="18">
        <f t="shared" si="57"/>
        <v>0</v>
      </c>
      <c r="AM144" s="16"/>
      <c r="AN144" s="18">
        <f t="shared" si="58"/>
        <v>0</v>
      </c>
      <c r="AO144" s="16"/>
      <c r="AP144" s="18">
        <f t="shared" si="59"/>
        <v>0</v>
      </c>
      <c r="AQ144" s="16"/>
      <c r="AR144" s="18">
        <f t="shared" si="60"/>
        <v>0</v>
      </c>
      <c r="AS144" s="16"/>
      <c r="AT144" s="18">
        <f t="shared" si="61"/>
        <v>0</v>
      </c>
      <c r="AU144" s="16"/>
      <c r="AV144" s="18">
        <f t="shared" si="62"/>
        <v>0</v>
      </c>
      <c r="AW144" s="16">
        <v>1</v>
      </c>
      <c r="AX144" s="18">
        <f t="shared" si="63"/>
        <v>43063.725257287879</v>
      </c>
      <c r="AY144" s="54">
        <f t="shared" si="66"/>
        <v>106548.67026328504</v>
      </c>
    </row>
    <row r="145" spans="1:51">
      <c r="A145" s="55" t="s">
        <v>443</v>
      </c>
      <c r="B145" s="55" t="s">
        <v>447</v>
      </c>
      <c r="C145" s="15" t="s">
        <v>448</v>
      </c>
      <c r="D145" s="55" t="s">
        <v>330</v>
      </c>
      <c r="E145" s="55"/>
      <c r="F145" s="15">
        <f>'[2]F&amp;B Equipment'!CT145</f>
        <v>2</v>
      </c>
      <c r="G145" s="15">
        <v>7</v>
      </c>
      <c r="H145" s="15" t="s">
        <v>845</v>
      </c>
      <c r="I145" s="67">
        <v>171</v>
      </c>
      <c r="J145" s="407">
        <f t="shared" si="64"/>
        <v>342</v>
      </c>
      <c r="K145" s="37"/>
      <c r="L145" s="336">
        <f t="shared" si="46"/>
        <v>0</v>
      </c>
      <c r="M145" s="16"/>
      <c r="N145" s="17">
        <f t="shared" si="47"/>
        <v>0</v>
      </c>
      <c r="O145" s="16"/>
      <c r="P145" s="17">
        <f t="shared" si="48"/>
        <v>0</v>
      </c>
      <c r="Q145" s="16"/>
      <c r="R145" s="18">
        <f t="shared" si="45"/>
        <v>0</v>
      </c>
      <c r="S145" s="16">
        <v>2</v>
      </c>
      <c r="T145" s="18">
        <f t="shared" si="49"/>
        <v>402.26427923760002</v>
      </c>
      <c r="U145" s="16"/>
      <c r="V145" s="18">
        <f t="shared" si="65"/>
        <v>0</v>
      </c>
      <c r="W145" s="16"/>
      <c r="X145" s="18">
        <f t="shared" si="50"/>
        <v>0</v>
      </c>
      <c r="Y145" s="16"/>
      <c r="Z145" s="18">
        <f t="shared" si="51"/>
        <v>0</v>
      </c>
      <c r="AA145" s="16"/>
      <c r="AB145" s="18">
        <f t="shared" si="52"/>
        <v>0</v>
      </c>
      <c r="AC145" s="16"/>
      <c r="AD145" s="18">
        <f t="shared" si="53"/>
        <v>0</v>
      </c>
      <c r="AE145" s="16"/>
      <c r="AF145" s="18">
        <f t="shared" si="54"/>
        <v>0</v>
      </c>
      <c r="AG145" s="16">
        <v>2</v>
      </c>
      <c r="AH145" s="18">
        <f t="shared" si="55"/>
        <v>494.7343240282965</v>
      </c>
      <c r="AI145" s="16"/>
      <c r="AJ145" s="18">
        <f t="shared" si="56"/>
        <v>0</v>
      </c>
      <c r="AK145" s="16"/>
      <c r="AL145" s="18">
        <f t="shared" si="57"/>
        <v>0</v>
      </c>
      <c r="AM145" s="16"/>
      <c r="AN145" s="18">
        <f t="shared" si="58"/>
        <v>0</v>
      </c>
      <c r="AO145" s="16"/>
      <c r="AP145" s="18">
        <f t="shared" si="59"/>
        <v>0</v>
      </c>
      <c r="AQ145" s="16">
        <v>2</v>
      </c>
      <c r="AR145" s="18">
        <f t="shared" si="60"/>
        <v>573.53267551233978</v>
      </c>
      <c r="AS145" s="16"/>
      <c r="AT145" s="18">
        <f t="shared" si="61"/>
        <v>0</v>
      </c>
      <c r="AU145" s="16"/>
      <c r="AV145" s="18">
        <f t="shared" si="62"/>
        <v>0</v>
      </c>
      <c r="AW145" s="16"/>
      <c r="AX145" s="18">
        <f t="shared" si="63"/>
        <v>0</v>
      </c>
      <c r="AY145" s="54">
        <f t="shared" si="66"/>
        <v>1470.5312787782364</v>
      </c>
    </row>
    <row r="146" spans="1:51">
      <c r="A146" s="55" t="s">
        <v>443</v>
      </c>
      <c r="B146" s="55" t="s">
        <v>452</v>
      </c>
      <c r="C146" s="15"/>
      <c r="D146" s="55" t="s">
        <v>330</v>
      </c>
      <c r="E146" s="55"/>
      <c r="F146" s="15">
        <f>'[2]F&amp;B Equipment'!CT146</f>
        <v>3</v>
      </c>
      <c r="G146" s="15">
        <v>7</v>
      </c>
      <c r="H146" s="15" t="s">
        <v>845</v>
      </c>
      <c r="I146" s="67">
        <v>498</v>
      </c>
      <c r="J146" s="407">
        <f t="shared" si="64"/>
        <v>1494</v>
      </c>
      <c r="K146" s="37"/>
      <c r="L146" s="336">
        <f t="shared" si="46"/>
        <v>0</v>
      </c>
      <c r="M146" s="16"/>
      <c r="N146" s="17">
        <f t="shared" si="47"/>
        <v>0</v>
      </c>
      <c r="O146" s="16"/>
      <c r="P146" s="17">
        <f t="shared" si="48"/>
        <v>0</v>
      </c>
      <c r="Q146" s="16"/>
      <c r="R146" s="18">
        <f t="shared" si="45"/>
        <v>0</v>
      </c>
      <c r="S146" s="16">
        <v>3</v>
      </c>
      <c r="T146" s="18">
        <f t="shared" si="49"/>
        <v>1757.2597461432001</v>
      </c>
      <c r="U146" s="16"/>
      <c r="V146" s="18">
        <f t="shared" si="65"/>
        <v>0</v>
      </c>
      <c r="W146" s="16"/>
      <c r="X146" s="18">
        <f t="shared" si="50"/>
        <v>0</v>
      </c>
      <c r="Y146" s="16"/>
      <c r="Z146" s="18">
        <f t="shared" si="51"/>
        <v>0</v>
      </c>
      <c r="AA146" s="16"/>
      <c r="AB146" s="18">
        <f t="shared" si="52"/>
        <v>0</v>
      </c>
      <c r="AC146" s="16"/>
      <c r="AD146" s="18">
        <f t="shared" si="53"/>
        <v>0</v>
      </c>
      <c r="AE146" s="16"/>
      <c r="AF146" s="18">
        <f t="shared" si="54"/>
        <v>0</v>
      </c>
      <c r="AG146" s="16">
        <v>3</v>
      </c>
      <c r="AH146" s="18">
        <f t="shared" si="55"/>
        <v>2161.2078365446637</v>
      </c>
      <c r="AI146" s="16"/>
      <c r="AJ146" s="18">
        <f t="shared" si="56"/>
        <v>0</v>
      </c>
      <c r="AK146" s="16"/>
      <c r="AL146" s="18">
        <f t="shared" si="57"/>
        <v>0</v>
      </c>
      <c r="AM146" s="16"/>
      <c r="AN146" s="18">
        <f t="shared" si="58"/>
        <v>0</v>
      </c>
      <c r="AO146" s="16"/>
      <c r="AP146" s="18">
        <f t="shared" si="59"/>
        <v>0</v>
      </c>
      <c r="AQ146" s="16">
        <v>3</v>
      </c>
      <c r="AR146" s="18">
        <f t="shared" si="60"/>
        <v>2505.432214080221</v>
      </c>
      <c r="AS146" s="16"/>
      <c r="AT146" s="18">
        <f t="shared" si="61"/>
        <v>0</v>
      </c>
      <c r="AU146" s="16"/>
      <c r="AV146" s="18">
        <f t="shared" si="62"/>
        <v>0</v>
      </c>
      <c r="AW146" s="16"/>
      <c r="AX146" s="18">
        <f t="shared" si="63"/>
        <v>0</v>
      </c>
      <c r="AY146" s="54">
        <f t="shared" si="66"/>
        <v>6423.8997967680843</v>
      </c>
    </row>
    <row r="147" spans="1:51">
      <c r="A147" s="55" t="s">
        <v>453</v>
      </c>
      <c r="B147" s="55" t="s">
        <v>267</v>
      </c>
      <c r="C147" s="15" t="s">
        <v>747</v>
      </c>
      <c r="D147" s="55" t="s">
        <v>268</v>
      </c>
      <c r="E147" s="55" t="s">
        <v>269</v>
      </c>
      <c r="F147" s="15">
        <f>'[2]F&amp;B Equipment'!CT147</f>
        <v>3</v>
      </c>
      <c r="G147" s="15">
        <v>20</v>
      </c>
      <c r="H147" s="15" t="s">
        <v>845</v>
      </c>
      <c r="I147" s="67">
        <v>20157</v>
      </c>
      <c r="J147" s="407">
        <f t="shared" si="64"/>
        <v>60471</v>
      </c>
      <c r="K147" s="37"/>
      <c r="L147" s="336">
        <f t="shared" si="46"/>
        <v>0</v>
      </c>
      <c r="M147" s="16"/>
      <c r="N147" s="17">
        <f t="shared" si="47"/>
        <v>0</v>
      </c>
      <c r="O147" s="16"/>
      <c r="P147" s="17">
        <f t="shared" si="48"/>
        <v>0</v>
      </c>
      <c r="Q147" s="16"/>
      <c r="R147" s="18">
        <f>Q147*(I147*R$8)</f>
        <v>0</v>
      </c>
      <c r="S147" s="16"/>
      <c r="T147" s="18">
        <f t="shared" si="49"/>
        <v>0</v>
      </c>
      <c r="U147" s="16"/>
      <c r="V147" s="18">
        <f t="shared" si="65"/>
        <v>0</v>
      </c>
      <c r="W147" s="16"/>
      <c r="X147" s="18">
        <f t="shared" si="50"/>
        <v>0</v>
      </c>
      <c r="Y147" s="16"/>
      <c r="Z147" s="18">
        <f t="shared" si="51"/>
        <v>0</v>
      </c>
      <c r="AA147" s="16"/>
      <c r="AB147" s="18">
        <f t="shared" si="52"/>
        <v>0</v>
      </c>
      <c r="AC147" s="16"/>
      <c r="AD147" s="18">
        <f t="shared" si="53"/>
        <v>0</v>
      </c>
      <c r="AE147" s="16"/>
      <c r="AF147" s="18">
        <f t="shared" si="54"/>
        <v>0</v>
      </c>
      <c r="AG147" s="16"/>
      <c r="AH147" s="18">
        <f t="shared" si="55"/>
        <v>0</v>
      </c>
      <c r="AI147" s="16"/>
      <c r="AJ147" s="18">
        <f t="shared" si="56"/>
        <v>0</v>
      </c>
      <c r="AK147" s="16">
        <v>3</v>
      </c>
      <c r="AL147" s="18">
        <f t="shared" si="57"/>
        <v>92804.179643834825</v>
      </c>
      <c r="AM147" s="16"/>
      <c r="AN147" s="18">
        <f t="shared" si="58"/>
        <v>0</v>
      </c>
      <c r="AO147" s="16"/>
      <c r="AP147" s="18">
        <f t="shared" si="59"/>
        <v>0</v>
      </c>
      <c r="AQ147" s="16"/>
      <c r="AR147" s="18">
        <f t="shared" si="60"/>
        <v>0</v>
      </c>
      <c r="AS147" s="16"/>
      <c r="AT147" s="18">
        <f t="shared" si="61"/>
        <v>0</v>
      </c>
      <c r="AU147" s="16"/>
      <c r="AV147" s="18">
        <f t="shared" si="62"/>
        <v>0</v>
      </c>
      <c r="AW147" s="16"/>
      <c r="AX147" s="18">
        <f t="shared" si="63"/>
        <v>0</v>
      </c>
      <c r="AY147" s="54">
        <f t="shared" si="66"/>
        <v>92804.179643834825</v>
      </c>
    </row>
    <row r="148" spans="1:51">
      <c r="A148" s="55" t="s">
        <v>453</v>
      </c>
      <c r="B148" s="55" t="s">
        <v>270</v>
      </c>
      <c r="C148" s="15" t="s">
        <v>748</v>
      </c>
      <c r="D148" s="55" t="s">
        <v>271</v>
      </c>
      <c r="E148" s="55" t="s">
        <v>272</v>
      </c>
      <c r="F148" s="15">
        <f>'[2]F&amp;B Equipment'!CT148</f>
        <v>1</v>
      </c>
      <c r="G148" s="15">
        <v>10</v>
      </c>
      <c r="H148" s="15" t="s">
        <v>845</v>
      </c>
      <c r="I148" s="67">
        <v>7644</v>
      </c>
      <c r="J148" s="407">
        <f t="shared" si="64"/>
        <v>7644</v>
      </c>
      <c r="K148" s="37"/>
      <c r="L148" s="336">
        <f t="shared" si="46"/>
        <v>0</v>
      </c>
      <c r="M148" s="16"/>
      <c r="N148" s="17">
        <f t="shared" si="47"/>
        <v>0</v>
      </c>
      <c r="O148" s="16"/>
      <c r="P148" s="17">
        <f t="shared" si="48"/>
        <v>0</v>
      </c>
      <c r="Q148" s="16"/>
      <c r="R148" s="18">
        <f>Q148*(I148*R$8)</f>
        <v>0</v>
      </c>
      <c r="S148" s="16"/>
      <c r="T148" s="18">
        <f t="shared" si="49"/>
        <v>0</v>
      </c>
      <c r="U148" s="16">
        <v>1</v>
      </c>
      <c r="V148" s="18">
        <f t="shared" si="65"/>
        <v>9260.6882894940973</v>
      </c>
      <c r="W148" s="16"/>
      <c r="X148" s="18">
        <f t="shared" si="50"/>
        <v>0</v>
      </c>
      <c r="Y148" s="16"/>
      <c r="Z148" s="18">
        <f t="shared" si="51"/>
        <v>0</v>
      </c>
      <c r="AA148" s="16"/>
      <c r="AB148" s="18">
        <f t="shared" si="52"/>
        <v>0</v>
      </c>
      <c r="AC148" s="16"/>
      <c r="AD148" s="18">
        <f t="shared" si="53"/>
        <v>0</v>
      </c>
      <c r="AE148" s="16"/>
      <c r="AF148" s="18">
        <f t="shared" si="54"/>
        <v>0</v>
      </c>
      <c r="AG148" s="16"/>
      <c r="AH148" s="18">
        <f t="shared" si="55"/>
        <v>0</v>
      </c>
      <c r="AI148" s="16"/>
      <c r="AJ148" s="18">
        <f t="shared" si="56"/>
        <v>0</v>
      </c>
      <c r="AK148" s="16"/>
      <c r="AL148" s="18">
        <f t="shared" si="57"/>
        <v>0</v>
      </c>
      <c r="AM148" s="16"/>
      <c r="AN148" s="18">
        <f t="shared" si="58"/>
        <v>0</v>
      </c>
      <c r="AO148" s="16">
        <v>1</v>
      </c>
      <c r="AP148" s="18">
        <f t="shared" si="59"/>
        <v>12445.590676251419</v>
      </c>
      <c r="AQ148" s="16"/>
      <c r="AR148" s="18">
        <f t="shared" si="60"/>
        <v>0</v>
      </c>
      <c r="AS148" s="16"/>
      <c r="AT148" s="18">
        <f t="shared" si="61"/>
        <v>0</v>
      </c>
      <c r="AU148" s="16"/>
      <c r="AV148" s="18">
        <f t="shared" si="62"/>
        <v>0</v>
      </c>
      <c r="AW148" s="16"/>
      <c r="AX148" s="18">
        <f t="shared" si="63"/>
        <v>0</v>
      </c>
      <c r="AY148" s="54">
        <f t="shared" si="66"/>
        <v>21706.278965745514</v>
      </c>
    </row>
    <row r="149" spans="1:51">
      <c r="A149" s="55" t="s">
        <v>453</v>
      </c>
      <c r="B149" s="55" t="s">
        <v>273</v>
      </c>
      <c r="C149" s="15" t="s">
        <v>750</v>
      </c>
      <c r="D149" s="55" t="s">
        <v>274</v>
      </c>
      <c r="E149" s="55" t="s">
        <v>275</v>
      </c>
      <c r="F149" s="15">
        <f>'[2]F&amp;B Equipment'!CT149</f>
        <v>1</v>
      </c>
      <c r="G149" s="15">
        <v>10</v>
      </c>
      <c r="H149" s="15" t="s">
        <v>845</v>
      </c>
      <c r="I149" s="67">
        <v>3724</v>
      </c>
      <c r="J149" s="407">
        <f t="shared" si="64"/>
        <v>3724</v>
      </c>
      <c r="K149" s="37"/>
      <c r="L149" s="336">
        <f t="shared" si="46"/>
        <v>0</v>
      </c>
      <c r="M149" s="16"/>
      <c r="N149" s="17">
        <f t="shared" si="47"/>
        <v>0</v>
      </c>
      <c r="O149" s="16"/>
      <c r="P149" s="17">
        <f t="shared" si="48"/>
        <v>0</v>
      </c>
      <c r="Q149" s="16"/>
      <c r="R149" s="18">
        <f>Q149*(I149*R$8)</f>
        <v>0</v>
      </c>
      <c r="S149" s="16">
        <v>1</v>
      </c>
      <c r="T149" s="18">
        <f t="shared" si="49"/>
        <v>4380.2110405871999</v>
      </c>
      <c r="U149" s="16"/>
      <c r="V149" s="18">
        <f t="shared" si="65"/>
        <v>0</v>
      </c>
      <c r="W149" s="16"/>
      <c r="X149" s="18">
        <f t="shared" si="50"/>
        <v>0</v>
      </c>
      <c r="Y149" s="16"/>
      <c r="Z149" s="18">
        <f t="shared" si="51"/>
        <v>0</v>
      </c>
      <c r="AA149" s="16"/>
      <c r="AB149" s="18">
        <f t="shared" si="52"/>
        <v>0</v>
      </c>
      <c r="AC149" s="16"/>
      <c r="AD149" s="18">
        <f t="shared" si="53"/>
        <v>0</v>
      </c>
      <c r="AE149" s="16"/>
      <c r="AF149" s="18">
        <f t="shared" si="54"/>
        <v>0</v>
      </c>
      <c r="AG149" s="16"/>
      <c r="AH149" s="18">
        <f t="shared" si="55"/>
        <v>0</v>
      </c>
      <c r="AI149" s="16"/>
      <c r="AJ149" s="18">
        <f t="shared" si="56"/>
        <v>0</v>
      </c>
      <c r="AK149" s="16"/>
      <c r="AL149" s="18">
        <f t="shared" si="57"/>
        <v>0</v>
      </c>
      <c r="AM149" s="16">
        <v>1</v>
      </c>
      <c r="AN149" s="18">
        <f t="shared" si="58"/>
        <v>5886.6373624291009</v>
      </c>
      <c r="AO149" s="16"/>
      <c r="AP149" s="18">
        <f t="shared" si="59"/>
        <v>0</v>
      </c>
      <c r="AQ149" s="16"/>
      <c r="AR149" s="18">
        <f t="shared" si="60"/>
        <v>0</v>
      </c>
      <c r="AS149" s="16"/>
      <c r="AT149" s="18">
        <f t="shared" si="61"/>
        <v>0</v>
      </c>
      <c r="AU149" s="16"/>
      <c r="AV149" s="18">
        <f t="shared" si="62"/>
        <v>0</v>
      </c>
      <c r="AW149" s="16"/>
      <c r="AX149" s="18">
        <f t="shared" si="63"/>
        <v>0</v>
      </c>
      <c r="AY149" s="54">
        <f t="shared" si="66"/>
        <v>10266.848403016302</v>
      </c>
    </row>
    <row r="150" spans="1:51">
      <c r="A150" s="55" t="s">
        <v>453</v>
      </c>
      <c r="B150" s="55" t="s">
        <v>483</v>
      </c>
      <c r="C150" s="15"/>
      <c r="D150" s="55" t="s">
        <v>388</v>
      </c>
      <c r="E150" s="55"/>
      <c r="F150" s="15">
        <f>'[2]F&amp;B Equipment'!CT150</f>
        <v>96</v>
      </c>
      <c r="G150" s="15">
        <v>20</v>
      </c>
      <c r="H150" s="15" t="s">
        <v>845</v>
      </c>
      <c r="I150" s="67">
        <v>886</v>
      </c>
      <c r="J150" s="407">
        <f t="shared" si="64"/>
        <v>85056</v>
      </c>
      <c r="K150" s="37"/>
      <c r="L150" s="336">
        <f t="shared" si="46"/>
        <v>0</v>
      </c>
      <c r="M150" s="16"/>
      <c r="N150" s="17">
        <f t="shared" si="47"/>
        <v>0</v>
      </c>
      <c r="O150" s="16"/>
      <c r="P150" s="17">
        <f t="shared" si="48"/>
        <v>0</v>
      </c>
      <c r="Q150" s="16"/>
      <c r="R150" s="18">
        <f>Q150*(I150*R$8)</f>
        <v>0</v>
      </c>
      <c r="S150" s="16">
        <v>20</v>
      </c>
      <c r="T150" s="18">
        <f t="shared" si="49"/>
        <v>20842.464994416001</v>
      </c>
      <c r="U150" s="16"/>
      <c r="V150" s="18">
        <f t="shared" si="65"/>
        <v>0</v>
      </c>
      <c r="W150" s="16"/>
      <c r="X150" s="18">
        <f t="shared" si="50"/>
        <v>0</v>
      </c>
      <c r="Y150" s="16"/>
      <c r="Z150" s="18">
        <f t="shared" si="51"/>
        <v>0</v>
      </c>
      <c r="AA150" s="16"/>
      <c r="AB150" s="18">
        <f t="shared" si="52"/>
        <v>0</v>
      </c>
      <c r="AC150" s="16"/>
      <c r="AD150" s="18">
        <f t="shared" si="53"/>
        <v>0</v>
      </c>
      <c r="AE150" s="16"/>
      <c r="AF150" s="18">
        <f t="shared" si="54"/>
        <v>0</v>
      </c>
      <c r="AG150" s="16"/>
      <c r="AH150" s="18">
        <f t="shared" si="55"/>
        <v>0</v>
      </c>
      <c r="AI150" s="16"/>
      <c r="AJ150" s="18">
        <f t="shared" si="56"/>
        <v>0</v>
      </c>
      <c r="AK150" s="16"/>
      <c r="AL150" s="18">
        <f t="shared" si="57"/>
        <v>0</v>
      </c>
      <c r="AM150" s="16">
        <v>20</v>
      </c>
      <c r="AN150" s="18">
        <f t="shared" si="58"/>
        <v>28010.530091902165</v>
      </c>
      <c r="AO150" s="16"/>
      <c r="AP150" s="18">
        <f t="shared" si="59"/>
        <v>0</v>
      </c>
      <c r="AQ150" s="16"/>
      <c r="AR150" s="18">
        <f t="shared" si="60"/>
        <v>0</v>
      </c>
      <c r="AS150" s="16"/>
      <c r="AT150" s="18">
        <f t="shared" si="61"/>
        <v>0</v>
      </c>
      <c r="AU150" s="16"/>
      <c r="AV150" s="18">
        <f t="shared" si="62"/>
        <v>0</v>
      </c>
      <c r="AW150" s="16"/>
      <c r="AX150" s="18">
        <f t="shared" si="63"/>
        <v>0</v>
      </c>
      <c r="AY150" s="54">
        <f t="shared" si="66"/>
        <v>48852.995086318166</v>
      </c>
    </row>
    <row r="151" spans="1:51">
      <c r="A151" s="55" t="s">
        <v>453</v>
      </c>
      <c r="B151" s="55" t="s">
        <v>454</v>
      </c>
      <c r="C151" s="15" t="s">
        <v>454</v>
      </c>
      <c r="D151" s="55" t="s">
        <v>455</v>
      </c>
      <c r="E151" s="55" t="s">
        <v>456</v>
      </c>
      <c r="F151" s="15">
        <f>'[2]F&amp;B Equipment'!CT151</f>
        <v>1</v>
      </c>
      <c r="G151" s="15">
        <v>10</v>
      </c>
      <c r="H151" s="15" t="s">
        <v>845</v>
      </c>
      <c r="I151" s="67">
        <v>4250</v>
      </c>
      <c r="J151" s="407">
        <f t="shared" si="64"/>
        <v>4250</v>
      </c>
      <c r="K151" s="37"/>
      <c r="L151" s="336">
        <f t="shared" si="46"/>
        <v>0</v>
      </c>
      <c r="M151" s="16"/>
      <c r="N151" s="17">
        <f t="shared" si="47"/>
        <v>0</v>
      </c>
      <c r="O151" s="16"/>
      <c r="P151" s="17">
        <f t="shared" si="48"/>
        <v>0</v>
      </c>
      <c r="Q151" s="16">
        <v>1</v>
      </c>
      <c r="R151" s="18">
        <f t="shared" si="45"/>
        <v>4853.2992300000005</v>
      </c>
      <c r="S151" s="16"/>
      <c r="T151" s="18">
        <f t="shared" si="49"/>
        <v>0</v>
      </c>
      <c r="U151" s="16"/>
      <c r="V151" s="18">
        <f t="shared" si="65"/>
        <v>0</v>
      </c>
      <c r="W151" s="16"/>
      <c r="X151" s="18">
        <f t="shared" si="50"/>
        <v>0</v>
      </c>
      <c r="Y151" s="16"/>
      <c r="Z151" s="18">
        <f t="shared" si="51"/>
        <v>0</v>
      </c>
      <c r="AA151" s="16"/>
      <c r="AB151" s="18">
        <f t="shared" si="52"/>
        <v>0</v>
      </c>
      <c r="AC151" s="16"/>
      <c r="AD151" s="18">
        <f t="shared" si="53"/>
        <v>0</v>
      </c>
      <c r="AE151" s="16"/>
      <c r="AF151" s="18">
        <f t="shared" si="54"/>
        <v>0</v>
      </c>
      <c r="AG151" s="16"/>
      <c r="AH151" s="18">
        <f t="shared" si="55"/>
        <v>0</v>
      </c>
      <c r="AI151" s="16"/>
      <c r="AJ151" s="18">
        <f t="shared" si="56"/>
        <v>0</v>
      </c>
      <c r="AK151" s="16">
        <v>1</v>
      </c>
      <c r="AL151" s="18">
        <f t="shared" si="57"/>
        <v>6522.4283290552166</v>
      </c>
      <c r="AM151" s="16"/>
      <c r="AN151" s="18">
        <f t="shared" si="58"/>
        <v>0</v>
      </c>
      <c r="AO151" s="16"/>
      <c r="AP151" s="18">
        <f t="shared" si="59"/>
        <v>0</v>
      </c>
      <c r="AQ151" s="16"/>
      <c r="AR151" s="18">
        <f t="shared" si="60"/>
        <v>0</v>
      </c>
      <c r="AS151" s="16"/>
      <c r="AT151" s="18">
        <f t="shared" si="61"/>
        <v>0</v>
      </c>
      <c r="AU151" s="16"/>
      <c r="AV151" s="18">
        <f t="shared" si="62"/>
        <v>0</v>
      </c>
      <c r="AW151" s="16"/>
      <c r="AX151" s="18">
        <f t="shared" si="63"/>
        <v>0</v>
      </c>
      <c r="AY151" s="54">
        <f t="shared" si="66"/>
        <v>11375.727559055216</v>
      </c>
    </row>
    <row r="152" spans="1:51">
      <c r="A152" s="55" t="s">
        <v>453</v>
      </c>
      <c r="B152" s="55" t="s">
        <v>708</v>
      </c>
      <c r="C152" s="15" t="s">
        <v>873</v>
      </c>
      <c r="D152" s="55" t="s">
        <v>457</v>
      </c>
      <c r="E152" s="55"/>
      <c r="F152" s="15">
        <f>'[2]F&amp;B Equipment'!CT152</f>
        <v>2</v>
      </c>
      <c r="G152" s="15">
        <v>7</v>
      </c>
      <c r="H152" s="15" t="s">
        <v>845</v>
      </c>
      <c r="I152" s="67">
        <v>1465</v>
      </c>
      <c r="J152" s="407">
        <f t="shared" si="64"/>
        <v>2930</v>
      </c>
      <c r="K152" s="37"/>
      <c r="L152" s="336">
        <f t="shared" si="46"/>
        <v>0</v>
      </c>
      <c r="M152" s="16"/>
      <c r="N152" s="17">
        <f t="shared" si="47"/>
        <v>0</v>
      </c>
      <c r="O152" s="16"/>
      <c r="P152" s="17">
        <f t="shared" si="48"/>
        <v>0</v>
      </c>
      <c r="Q152" s="16">
        <v>2</v>
      </c>
      <c r="R152" s="18">
        <f t="shared" si="45"/>
        <v>3345.9215868000006</v>
      </c>
      <c r="S152" s="16"/>
      <c r="T152" s="18">
        <f t="shared" si="49"/>
        <v>0</v>
      </c>
      <c r="U152" s="16"/>
      <c r="V152" s="18">
        <f t="shared" si="65"/>
        <v>0</v>
      </c>
      <c r="W152" s="16"/>
      <c r="X152" s="18">
        <f t="shared" si="50"/>
        <v>0</v>
      </c>
      <c r="Y152" s="16"/>
      <c r="Z152" s="18">
        <f t="shared" si="51"/>
        <v>0</v>
      </c>
      <c r="AA152" s="16"/>
      <c r="AB152" s="18">
        <f t="shared" si="52"/>
        <v>0</v>
      </c>
      <c r="AC152" s="16"/>
      <c r="AD152" s="18">
        <f t="shared" si="53"/>
        <v>0</v>
      </c>
      <c r="AE152" s="16">
        <v>2</v>
      </c>
      <c r="AF152" s="18">
        <f t="shared" si="54"/>
        <v>4115.0615153662311</v>
      </c>
      <c r="AG152" s="16"/>
      <c r="AH152" s="18">
        <f t="shared" si="55"/>
        <v>0</v>
      </c>
      <c r="AI152" s="16"/>
      <c r="AJ152" s="18">
        <f t="shared" si="56"/>
        <v>0</v>
      </c>
      <c r="AK152" s="16"/>
      <c r="AL152" s="18">
        <f t="shared" si="57"/>
        <v>0</v>
      </c>
      <c r="AM152" s="16"/>
      <c r="AN152" s="18">
        <f t="shared" si="58"/>
        <v>0</v>
      </c>
      <c r="AO152" s="16"/>
      <c r="AP152" s="18">
        <f t="shared" si="59"/>
        <v>0</v>
      </c>
      <c r="AQ152" s="16"/>
      <c r="AR152" s="18">
        <f t="shared" si="60"/>
        <v>0</v>
      </c>
      <c r="AS152" s="16">
        <v>2</v>
      </c>
      <c r="AT152" s="18">
        <f t="shared" si="61"/>
        <v>5061.0066123645911</v>
      </c>
      <c r="AU152" s="16"/>
      <c r="AV152" s="18">
        <f t="shared" si="62"/>
        <v>0</v>
      </c>
      <c r="AW152" s="16"/>
      <c r="AX152" s="18">
        <f t="shared" si="63"/>
        <v>0</v>
      </c>
      <c r="AY152" s="54">
        <f t="shared" si="66"/>
        <v>12521.989714530824</v>
      </c>
    </row>
    <row r="153" spans="1:51">
      <c r="A153" s="55" t="s">
        <v>458</v>
      </c>
      <c r="B153" s="55" t="s">
        <v>459</v>
      </c>
      <c r="C153" s="15" t="s">
        <v>829</v>
      </c>
      <c r="D153" s="55"/>
      <c r="E153" s="55"/>
      <c r="F153" s="15">
        <f>'[2]F&amp;B Equipment'!CT153</f>
        <v>1</v>
      </c>
      <c r="G153" s="15">
        <v>10</v>
      </c>
      <c r="H153" s="15" t="s">
        <v>845</v>
      </c>
      <c r="I153" s="67">
        <v>10500</v>
      </c>
      <c r="J153" s="407">
        <f t="shared" si="64"/>
        <v>10500</v>
      </c>
      <c r="K153" s="37"/>
      <c r="L153" s="336">
        <f t="shared" si="46"/>
        <v>0</v>
      </c>
      <c r="M153" s="16"/>
      <c r="N153" s="17">
        <f t="shared" si="47"/>
        <v>0</v>
      </c>
      <c r="O153" s="16"/>
      <c r="P153" s="17">
        <f t="shared" si="48"/>
        <v>0</v>
      </c>
      <c r="Q153" s="16"/>
      <c r="R153" s="18">
        <f t="shared" si="45"/>
        <v>0</v>
      </c>
      <c r="S153" s="16"/>
      <c r="T153" s="18">
        <f t="shared" si="49"/>
        <v>0</v>
      </c>
      <c r="U153" s="16">
        <v>1</v>
      </c>
      <c r="V153" s="18">
        <f t="shared" si="65"/>
        <v>12720.725672382001</v>
      </c>
      <c r="W153" s="16"/>
      <c r="X153" s="18">
        <f t="shared" si="50"/>
        <v>0</v>
      </c>
      <c r="Y153" s="16"/>
      <c r="Z153" s="18">
        <f t="shared" si="51"/>
        <v>0</v>
      </c>
      <c r="AA153" s="16"/>
      <c r="AB153" s="18">
        <f t="shared" si="52"/>
        <v>0</v>
      </c>
      <c r="AC153" s="16"/>
      <c r="AD153" s="18">
        <f t="shared" si="53"/>
        <v>0</v>
      </c>
      <c r="AE153" s="16"/>
      <c r="AF153" s="18">
        <f t="shared" si="54"/>
        <v>0</v>
      </c>
      <c r="AG153" s="16"/>
      <c r="AH153" s="18">
        <f t="shared" si="55"/>
        <v>0</v>
      </c>
      <c r="AI153" s="16"/>
      <c r="AJ153" s="18">
        <f t="shared" si="56"/>
        <v>0</v>
      </c>
      <c r="AK153" s="16"/>
      <c r="AL153" s="18">
        <f t="shared" si="57"/>
        <v>0</v>
      </c>
      <c r="AM153" s="16"/>
      <c r="AN153" s="18">
        <f t="shared" si="58"/>
        <v>0</v>
      </c>
      <c r="AO153" s="16">
        <v>1</v>
      </c>
      <c r="AP153" s="18">
        <f t="shared" si="59"/>
        <v>17095.591588257445</v>
      </c>
      <c r="AQ153" s="16"/>
      <c r="AR153" s="18">
        <f t="shared" si="60"/>
        <v>0</v>
      </c>
      <c r="AS153" s="16"/>
      <c r="AT153" s="18">
        <f t="shared" si="61"/>
        <v>0</v>
      </c>
      <c r="AU153" s="16"/>
      <c r="AV153" s="18">
        <f t="shared" si="62"/>
        <v>0</v>
      </c>
      <c r="AW153" s="16"/>
      <c r="AX153" s="18">
        <f t="shared" si="63"/>
        <v>0</v>
      </c>
      <c r="AY153" s="54">
        <f t="shared" si="66"/>
        <v>29816.317260639444</v>
      </c>
    </row>
    <row r="154" spans="1:51">
      <c r="A154" s="55" t="s">
        <v>458</v>
      </c>
      <c r="B154" s="55" t="s">
        <v>460</v>
      </c>
      <c r="C154" s="15" t="s">
        <v>872</v>
      </c>
      <c r="D154" s="55"/>
      <c r="E154" s="55"/>
      <c r="F154" s="15">
        <f>'[2]F&amp;B Equipment'!CT154</f>
        <v>1</v>
      </c>
      <c r="G154" s="15">
        <v>10</v>
      </c>
      <c r="H154" s="15" t="s">
        <v>845</v>
      </c>
      <c r="I154" s="67">
        <v>8844</v>
      </c>
      <c r="J154" s="407">
        <f t="shared" si="64"/>
        <v>8844</v>
      </c>
      <c r="K154" s="37"/>
      <c r="L154" s="336">
        <f t="shared" si="46"/>
        <v>0</v>
      </c>
      <c r="M154" s="16"/>
      <c r="N154" s="17">
        <f t="shared" si="47"/>
        <v>0</v>
      </c>
      <c r="O154" s="16"/>
      <c r="P154" s="17">
        <f t="shared" si="48"/>
        <v>0</v>
      </c>
      <c r="Q154" s="16"/>
      <c r="R154" s="18">
        <f t="shared" si="45"/>
        <v>0</v>
      </c>
      <c r="S154" s="16"/>
      <c r="T154" s="18">
        <f t="shared" si="49"/>
        <v>0</v>
      </c>
      <c r="U154" s="16">
        <v>1</v>
      </c>
      <c r="V154" s="18">
        <f t="shared" si="65"/>
        <v>10714.485509194898</v>
      </c>
      <c r="W154" s="16"/>
      <c r="X154" s="18">
        <f t="shared" si="50"/>
        <v>0</v>
      </c>
      <c r="Y154" s="16"/>
      <c r="Z154" s="18">
        <f t="shared" si="51"/>
        <v>0</v>
      </c>
      <c r="AA154" s="16"/>
      <c r="AB154" s="18">
        <f t="shared" si="52"/>
        <v>0</v>
      </c>
      <c r="AC154" s="16"/>
      <c r="AD154" s="18">
        <f t="shared" si="53"/>
        <v>0</v>
      </c>
      <c r="AE154" s="16"/>
      <c r="AF154" s="18">
        <f t="shared" si="54"/>
        <v>0</v>
      </c>
      <c r="AG154" s="16"/>
      <c r="AH154" s="18">
        <f t="shared" si="55"/>
        <v>0</v>
      </c>
      <c r="AI154" s="16"/>
      <c r="AJ154" s="18">
        <f t="shared" si="56"/>
        <v>0</v>
      </c>
      <c r="AK154" s="16"/>
      <c r="AL154" s="18">
        <f t="shared" si="57"/>
        <v>0</v>
      </c>
      <c r="AM154" s="16"/>
      <c r="AN154" s="18">
        <f t="shared" si="58"/>
        <v>0</v>
      </c>
      <c r="AO154" s="16">
        <v>1</v>
      </c>
      <c r="AP154" s="18">
        <f t="shared" si="59"/>
        <v>14399.372572052269</v>
      </c>
      <c r="AQ154" s="16"/>
      <c r="AR154" s="18">
        <f t="shared" si="60"/>
        <v>0</v>
      </c>
      <c r="AS154" s="16"/>
      <c r="AT154" s="18">
        <f t="shared" si="61"/>
        <v>0</v>
      </c>
      <c r="AU154" s="16"/>
      <c r="AV154" s="18">
        <f t="shared" si="62"/>
        <v>0</v>
      </c>
      <c r="AW154" s="16"/>
      <c r="AX154" s="18">
        <f t="shared" si="63"/>
        <v>0</v>
      </c>
      <c r="AY154" s="54">
        <f t="shared" si="66"/>
        <v>25113.858081247166</v>
      </c>
    </row>
    <row r="155" spans="1:51">
      <c r="A155" s="55" t="s">
        <v>458</v>
      </c>
      <c r="B155" s="55" t="s">
        <v>461</v>
      </c>
      <c r="C155" s="15" t="s">
        <v>461</v>
      </c>
      <c r="D155" s="55" t="s">
        <v>462</v>
      </c>
      <c r="E155" s="55" t="s">
        <v>463</v>
      </c>
      <c r="F155" s="15">
        <f>'[2]F&amp;B Equipment'!CT155</f>
        <v>3</v>
      </c>
      <c r="G155" s="15">
        <v>10</v>
      </c>
      <c r="H155" s="15" t="s">
        <v>845</v>
      </c>
      <c r="I155" s="67">
        <v>6650</v>
      </c>
      <c r="J155" s="407">
        <f t="shared" si="64"/>
        <v>19950</v>
      </c>
      <c r="K155" s="37"/>
      <c r="L155" s="336">
        <f t="shared" si="46"/>
        <v>0</v>
      </c>
      <c r="M155" s="16"/>
      <c r="N155" s="17">
        <f t="shared" si="47"/>
        <v>0</v>
      </c>
      <c r="O155" s="16"/>
      <c r="P155" s="17">
        <f t="shared" si="48"/>
        <v>0</v>
      </c>
      <c r="Q155" s="16"/>
      <c r="R155" s="18">
        <f t="shared" si="45"/>
        <v>0</v>
      </c>
      <c r="S155" s="16"/>
      <c r="T155" s="18">
        <f t="shared" si="49"/>
        <v>0</v>
      </c>
      <c r="U155" s="16"/>
      <c r="V155" s="18">
        <f t="shared" si="65"/>
        <v>0</v>
      </c>
      <c r="W155" s="16"/>
      <c r="X155" s="18">
        <f t="shared" si="50"/>
        <v>0</v>
      </c>
      <c r="Y155" s="16"/>
      <c r="Z155" s="18">
        <f t="shared" si="51"/>
        <v>0</v>
      </c>
      <c r="AA155" s="16">
        <v>3</v>
      </c>
      <c r="AB155" s="18">
        <f t="shared" si="52"/>
        <v>26410.532763429437</v>
      </c>
      <c r="AC155" s="16"/>
      <c r="AD155" s="18">
        <f t="shared" si="53"/>
        <v>0</v>
      </c>
      <c r="AE155" s="16"/>
      <c r="AF155" s="18">
        <f t="shared" si="54"/>
        <v>0</v>
      </c>
      <c r="AG155" s="16"/>
      <c r="AH155" s="18">
        <f t="shared" si="55"/>
        <v>0</v>
      </c>
      <c r="AI155" s="16"/>
      <c r="AJ155" s="18">
        <f t="shared" si="56"/>
        <v>0</v>
      </c>
      <c r="AK155" s="16"/>
      <c r="AL155" s="18">
        <f t="shared" si="57"/>
        <v>0</v>
      </c>
      <c r="AM155" s="16"/>
      <c r="AN155" s="18">
        <f t="shared" si="58"/>
        <v>0</v>
      </c>
      <c r="AO155" s="16"/>
      <c r="AP155" s="18">
        <f t="shared" si="59"/>
        <v>0</v>
      </c>
      <c r="AQ155" s="16"/>
      <c r="AR155" s="18">
        <f t="shared" si="60"/>
        <v>0</v>
      </c>
      <c r="AS155" s="16"/>
      <c r="AT155" s="18">
        <f t="shared" si="61"/>
        <v>0</v>
      </c>
      <c r="AU155" s="16">
        <v>3</v>
      </c>
      <c r="AV155" s="18">
        <f t="shared" si="62"/>
        <v>35493.54756797741</v>
      </c>
      <c r="AW155" s="16"/>
      <c r="AX155" s="18">
        <f t="shared" si="63"/>
        <v>0</v>
      </c>
      <c r="AY155" s="54">
        <f t="shared" si="66"/>
        <v>61904.080331406847</v>
      </c>
    </row>
    <row r="156" spans="1:51">
      <c r="A156" s="55" t="s">
        <v>458</v>
      </c>
      <c r="B156" s="55" t="s">
        <v>464</v>
      </c>
      <c r="C156" s="15" t="s">
        <v>464</v>
      </c>
      <c r="D156" s="55" t="s">
        <v>462</v>
      </c>
      <c r="E156" s="55" t="s">
        <v>465</v>
      </c>
      <c r="F156" s="15">
        <f>'[2]F&amp;B Equipment'!CT156</f>
        <v>3</v>
      </c>
      <c r="G156" s="15">
        <v>10</v>
      </c>
      <c r="H156" s="15" t="s">
        <v>845</v>
      </c>
      <c r="I156" s="67">
        <v>13470</v>
      </c>
      <c r="J156" s="407">
        <f t="shared" si="64"/>
        <v>40410</v>
      </c>
      <c r="K156" s="37"/>
      <c r="L156" s="336">
        <f t="shared" si="46"/>
        <v>0</v>
      </c>
      <c r="M156" s="16"/>
      <c r="N156" s="17">
        <f t="shared" si="47"/>
        <v>0</v>
      </c>
      <c r="O156" s="16"/>
      <c r="P156" s="17">
        <f t="shared" si="48"/>
        <v>0</v>
      </c>
      <c r="Q156" s="16"/>
      <c r="R156" s="18">
        <f t="shared" si="45"/>
        <v>0</v>
      </c>
      <c r="S156" s="16"/>
      <c r="T156" s="18">
        <f t="shared" si="49"/>
        <v>0</v>
      </c>
      <c r="U156" s="16"/>
      <c r="V156" s="18">
        <f t="shared" si="65"/>
        <v>0</v>
      </c>
      <c r="W156" s="16"/>
      <c r="X156" s="18">
        <f t="shared" si="50"/>
        <v>0</v>
      </c>
      <c r="Y156" s="16"/>
      <c r="Z156" s="18">
        <f t="shared" si="51"/>
        <v>0</v>
      </c>
      <c r="AA156" s="16">
        <v>3</v>
      </c>
      <c r="AB156" s="18">
        <f t="shared" si="52"/>
        <v>53496.222003517978</v>
      </c>
      <c r="AC156" s="16"/>
      <c r="AD156" s="18">
        <f t="shared" si="53"/>
        <v>0</v>
      </c>
      <c r="AE156" s="16"/>
      <c r="AF156" s="18">
        <f t="shared" si="54"/>
        <v>0</v>
      </c>
      <c r="AG156" s="16"/>
      <c r="AH156" s="18">
        <f t="shared" si="55"/>
        <v>0</v>
      </c>
      <c r="AI156" s="16"/>
      <c r="AJ156" s="18">
        <f t="shared" si="56"/>
        <v>0</v>
      </c>
      <c r="AK156" s="16"/>
      <c r="AL156" s="18">
        <f t="shared" si="57"/>
        <v>0</v>
      </c>
      <c r="AM156" s="16"/>
      <c r="AN156" s="18">
        <f t="shared" si="58"/>
        <v>0</v>
      </c>
      <c r="AO156" s="16"/>
      <c r="AP156" s="18">
        <f t="shared" si="59"/>
        <v>0</v>
      </c>
      <c r="AQ156" s="16"/>
      <c r="AR156" s="18">
        <f t="shared" si="60"/>
        <v>0</v>
      </c>
      <c r="AS156" s="16"/>
      <c r="AT156" s="18">
        <f t="shared" si="61"/>
        <v>0</v>
      </c>
      <c r="AU156" s="16">
        <v>3</v>
      </c>
      <c r="AV156" s="18">
        <f t="shared" si="62"/>
        <v>71894.448983557246</v>
      </c>
      <c r="AW156" s="16"/>
      <c r="AX156" s="18">
        <f t="shared" si="63"/>
        <v>0</v>
      </c>
      <c r="AY156" s="54">
        <f t="shared" si="66"/>
        <v>125390.67098707522</v>
      </c>
    </row>
    <row r="157" spans="1:51">
      <c r="A157" s="55" t="s">
        <v>466</v>
      </c>
      <c r="B157" s="55" t="s">
        <v>467</v>
      </c>
      <c r="C157" s="15" t="s">
        <v>179</v>
      </c>
      <c r="D157" s="55"/>
      <c r="E157" s="55"/>
      <c r="F157" s="15">
        <f>'[2]F&amp;B Equipment'!CT157</f>
        <v>18</v>
      </c>
      <c r="G157" s="15">
        <v>7</v>
      </c>
      <c r="H157" s="15" t="s">
        <v>845</v>
      </c>
      <c r="I157" s="67">
        <v>5000</v>
      </c>
      <c r="J157" s="407">
        <f t="shared" si="64"/>
        <v>90000</v>
      </c>
      <c r="K157" s="37"/>
      <c r="L157" s="336">
        <f t="shared" si="46"/>
        <v>0</v>
      </c>
      <c r="M157" s="16"/>
      <c r="N157" s="17">
        <f t="shared" si="47"/>
        <v>0</v>
      </c>
      <c r="O157" s="16"/>
      <c r="P157" s="17">
        <f t="shared" si="48"/>
        <v>0</v>
      </c>
      <c r="Q157" s="16"/>
      <c r="R157" s="18">
        <f t="shared" si="45"/>
        <v>0</v>
      </c>
      <c r="S157" s="16"/>
      <c r="T157" s="18">
        <f t="shared" si="49"/>
        <v>0</v>
      </c>
      <c r="U157" s="16"/>
      <c r="V157" s="18">
        <f t="shared" si="65"/>
        <v>0</v>
      </c>
      <c r="W157" s="16">
        <v>18</v>
      </c>
      <c r="X157" s="18">
        <f t="shared" si="50"/>
        <v>112305.83522188681</v>
      </c>
      <c r="Y157" s="16"/>
      <c r="Z157" s="18">
        <f t="shared" si="51"/>
        <v>0</v>
      </c>
      <c r="AA157" s="16"/>
      <c r="AB157" s="18">
        <f t="shared" si="52"/>
        <v>0</v>
      </c>
      <c r="AC157" s="16"/>
      <c r="AD157" s="18">
        <f t="shared" si="53"/>
        <v>0</v>
      </c>
      <c r="AE157" s="16"/>
      <c r="AF157" s="18">
        <f t="shared" si="54"/>
        <v>0</v>
      </c>
      <c r="AG157" s="16"/>
      <c r="AH157" s="18">
        <f t="shared" si="55"/>
        <v>0</v>
      </c>
      <c r="AI157" s="16"/>
      <c r="AJ157" s="18">
        <f t="shared" si="56"/>
        <v>0</v>
      </c>
      <c r="AK157" s="16">
        <v>18</v>
      </c>
      <c r="AL157" s="18">
        <f t="shared" si="57"/>
        <v>138122.01167411049</v>
      </c>
      <c r="AM157" s="16"/>
      <c r="AN157" s="18">
        <f t="shared" si="58"/>
        <v>0</v>
      </c>
      <c r="AO157" s="16"/>
      <c r="AP157" s="18">
        <f t="shared" si="59"/>
        <v>0</v>
      </c>
      <c r="AQ157" s="16"/>
      <c r="AR157" s="18">
        <f t="shared" si="60"/>
        <v>0</v>
      </c>
      <c r="AS157" s="16"/>
      <c r="AT157" s="18">
        <f t="shared" si="61"/>
        <v>0</v>
      </c>
      <c r="AU157" s="16"/>
      <c r="AV157" s="18">
        <f t="shared" si="62"/>
        <v>0</v>
      </c>
      <c r="AW157" s="16"/>
      <c r="AX157" s="18">
        <f t="shared" si="63"/>
        <v>0</v>
      </c>
      <c r="AY157" s="54">
        <f t="shared" si="66"/>
        <v>250427.8468959973</v>
      </c>
    </row>
    <row r="158" spans="1:51">
      <c r="A158" s="55" t="s">
        <v>466</v>
      </c>
      <c r="B158" s="55" t="s">
        <v>467</v>
      </c>
      <c r="C158" s="15" t="s">
        <v>468</v>
      </c>
      <c r="D158" s="55"/>
      <c r="E158" s="55"/>
      <c r="F158" s="15">
        <f>'[2]F&amp;B Equipment'!CT158</f>
        <v>87</v>
      </c>
      <c r="G158" s="15">
        <v>7</v>
      </c>
      <c r="H158" s="15" t="s">
        <v>845</v>
      </c>
      <c r="I158" s="67">
        <v>6500</v>
      </c>
      <c r="J158" s="407">
        <f t="shared" si="64"/>
        <v>565500</v>
      </c>
      <c r="K158" s="37"/>
      <c r="L158" s="336">
        <f t="shared" si="46"/>
        <v>0</v>
      </c>
      <c r="M158" s="16"/>
      <c r="N158" s="17">
        <f t="shared" si="47"/>
        <v>0</v>
      </c>
      <c r="O158" s="16"/>
      <c r="P158" s="17">
        <f t="shared" si="48"/>
        <v>0</v>
      </c>
      <c r="Q158" s="16"/>
      <c r="R158" s="18">
        <f t="shared" si="45"/>
        <v>0</v>
      </c>
      <c r="S158" s="16"/>
      <c r="T158" s="18">
        <f t="shared" si="49"/>
        <v>0</v>
      </c>
      <c r="U158" s="16"/>
      <c r="V158" s="18">
        <f t="shared" si="65"/>
        <v>0</v>
      </c>
      <c r="W158" s="16">
        <v>87</v>
      </c>
      <c r="X158" s="18">
        <f t="shared" si="50"/>
        <v>705654.9979775222</v>
      </c>
      <c r="Y158" s="16"/>
      <c r="Z158" s="18">
        <f t="shared" si="51"/>
        <v>0</v>
      </c>
      <c r="AA158" s="16"/>
      <c r="AB158" s="18">
        <f t="shared" si="52"/>
        <v>0</v>
      </c>
      <c r="AC158" s="16"/>
      <c r="AD158" s="18">
        <f t="shared" si="53"/>
        <v>0</v>
      </c>
      <c r="AE158" s="16"/>
      <c r="AF158" s="18">
        <f t="shared" si="54"/>
        <v>0</v>
      </c>
      <c r="AG158" s="16"/>
      <c r="AH158" s="18">
        <f t="shared" si="55"/>
        <v>0</v>
      </c>
      <c r="AI158" s="16"/>
      <c r="AJ158" s="18">
        <f t="shared" si="56"/>
        <v>0</v>
      </c>
      <c r="AK158" s="16">
        <v>87</v>
      </c>
      <c r="AL158" s="18">
        <f t="shared" si="57"/>
        <v>867866.64001899399</v>
      </c>
      <c r="AM158" s="16"/>
      <c r="AN158" s="18">
        <f t="shared" si="58"/>
        <v>0</v>
      </c>
      <c r="AO158" s="16"/>
      <c r="AP158" s="18">
        <f t="shared" si="59"/>
        <v>0</v>
      </c>
      <c r="AQ158" s="16"/>
      <c r="AR158" s="18">
        <f t="shared" si="60"/>
        <v>0</v>
      </c>
      <c r="AS158" s="16"/>
      <c r="AT158" s="18">
        <f t="shared" si="61"/>
        <v>0</v>
      </c>
      <c r="AU158" s="16"/>
      <c r="AV158" s="18">
        <f t="shared" si="62"/>
        <v>0</v>
      </c>
      <c r="AW158" s="16"/>
      <c r="AX158" s="18">
        <f t="shared" si="63"/>
        <v>0</v>
      </c>
      <c r="AY158" s="54">
        <f t="shared" si="66"/>
        <v>1573521.6379965162</v>
      </c>
    </row>
    <row r="159" spans="1:51">
      <c r="A159" s="55" t="s">
        <v>33</v>
      </c>
      <c r="B159" s="55" t="s">
        <v>469</v>
      </c>
      <c r="C159" s="15" t="s">
        <v>239</v>
      </c>
      <c r="D159" s="55"/>
      <c r="E159" s="55"/>
      <c r="F159" s="15">
        <f>'[2]F&amp;B Equipment'!CT159</f>
        <v>11</v>
      </c>
      <c r="G159" s="15">
        <v>10</v>
      </c>
      <c r="H159" s="15" t="s">
        <v>845</v>
      </c>
      <c r="I159" s="67">
        <v>1000</v>
      </c>
      <c r="J159" s="407">
        <f t="shared" si="64"/>
        <v>11000</v>
      </c>
      <c r="K159" s="37"/>
      <c r="L159" s="336">
        <f t="shared" si="46"/>
        <v>0</v>
      </c>
      <c r="M159" s="16"/>
      <c r="N159" s="17">
        <f t="shared" si="47"/>
        <v>0</v>
      </c>
      <c r="O159" s="16"/>
      <c r="P159" s="17">
        <f t="shared" si="48"/>
        <v>0</v>
      </c>
      <c r="Q159" s="16"/>
      <c r="R159" s="18">
        <f t="shared" si="45"/>
        <v>0</v>
      </c>
      <c r="S159" s="16"/>
      <c r="T159" s="18">
        <f t="shared" si="49"/>
        <v>0</v>
      </c>
      <c r="U159" s="16"/>
      <c r="V159" s="18">
        <f t="shared" si="65"/>
        <v>0</v>
      </c>
      <c r="W159" s="16"/>
      <c r="X159" s="18">
        <f t="shared" si="50"/>
        <v>0</v>
      </c>
      <c r="Y159" s="16">
        <v>11</v>
      </c>
      <c r="Z159" s="18">
        <f t="shared" si="51"/>
        <v>14138.056811821971</v>
      </c>
      <c r="AA159" s="16"/>
      <c r="AB159" s="18">
        <f t="shared" si="52"/>
        <v>0</v>
      </c>
      <c r="AC159" s="16"/>
      <c r="AD159" s="18">
        <f t="shared" si="53"/>
        <v>0</v>
      </c>
      <c r="AE159" s="16"/>
      <c r="AF159" s="18">
        <f t="shared" si="54"/>
        <v>0</v>
      </c>
      <c r="AG159" s="16"/>
      <c r="AH159" s="18">
        <f t="shared" si="55"/>
        <v>0</v>
      </c>
      <c r="AI159" s="16"/>
      <c r="AJ159" s="18">
        <f t="shared" si="56"/>
        <v>0</v>
      </c>
      <c r="AK159" s="16"/>
      <c r="AL159" s="18">
        <f t="shared" si="57"/>
        <v>0</v>
      </c>
      <c r="AM159" s="16"/>
      <c r="AN159" s="18">
        <f t="shared" si="58"/>
        <v>0</v>
      </c>
      <c r="AO159" s="16"/>
      <c r="AP159" s="18">
        <f t="shared" si="59"/>
        <v>0</v>
      </c>
      <c r="AQ159" s="16"/>
      <c r="AR159" s="18">
        <f t="shared" si="60"/>
        <v>0</v>
      </c>
      <c r="AS159" s="16">
        <v>11</v>
      </c>
      <c r="AT159" s="18">
        <f t="shared" si="61"/>
        <v>19000.366121505293</v>
      </c>
      <c r="AU159" s="16"/>
      <c r="AV159" s="18">
        <f t="shared" si="62"/>
        <v>0</v>
      </c>
      <c r="AW159" s="16"/>
      <c r="AX159" s="18">
        <f t="shared" si="63"/>
        <v>0</v>
      </c>
      <c r="AY159" s="54">
        <f t="shared" si="66"/>
        <v>33138.422933327267</v>
      </c>
    </row>
    <row r="160" spans="1:51" ht="30">
      <c r="A160" s="55" t="s">
        <v>33</v>
      </c>
      <c r="B160" s="56" t="s">
        <v>1317</v>
      </c>
      <c r="C160" s="19" t="s">
        <v>871</v>
      </c>
      <c r="D160" s="55"/>
      <c r="E160" s="55"/>
      <c r="F160" s="15">
        <f>'[2]F&amp;B Equipment'!CT160</f>
        <v>31</v>
      </c>
      <c r="G160" s="15">
        <v>7</v>
      </c>
      <c r="H160" s="15" t="s">
        <v>845</v>
      </c>
      <c r="I160" s="67">
        <v>2500</v>
      </c>
      <c r="J160" s="407">
        <f t="shared" si="64"/>
        <v>77500</v>
      </c>
      <c r="K160" s="37"/>
      <c r="L160" s="336">
        <f t="shared" si="46"/>
        <v>0</v>
      </c>
      <c r="M160" s="16"/>
      <c r="N160" s="17">
        <f t="shared" si="47"/>
        <v>0</v>
      </c>
      <c r="O160" s="16"/>
      <c r="P160" s="17">
        <f t="shared" si="48"/>
        <v>0</v>
      </c>
      <c r="Q160" s="16"/>
      <c r="R160" s="18">
        <f t="shared" si="45"/>
        <v>0</v>
      </c>
      <c r="S160" s="16">
        <v>15</v>
      </c>
      <c r="T160" s="18">
        <f t="shared" si="49"/>
        <v>44107.925354999999</v>
      </c>
      <c r="U160" s="16"/>
      <c r="V160" s="18">
        <f t="shared" si="65"/>
        <v>0</v>
      </c>
      <c r="W160" s="16"/>
      <c r="X160" s="18">
        <f t="shared" si="50"/>
        <v>0</v>
      </c>
      <c r="Y160" s="16"/>
      <c r="Z160" s="18">
        <f t="shared" si="51"/>
        <v>0</v>
      </c>
      <c r="AA160" s="16"/>
      <c r="AB160" s="18">
        <f t="shared" si="52"/>
        <v>0</v>
      </c>
      <c r="AC160" s="16"/>
      <c r="AD160" s="18">
        <f t="shared" si="53"/>
        <v>0</v>
      </c>
      <c r="AE160" s="16"/>
      <c r="AF160" s="18">
        <f t="shared" si="54"/>
        <v>0</v>
      </c>
      <c r="AG160" s="16"/>
      <c r="AH160" s="18">
        <f t="shared" si="55"/>
        <v>0</v>
      </c>
      <c r="AI160" s="16"/>
      <c r="AJ160" s="18">
        <f t="shared" si="56"/>
        <v>0</v>
      </c>
      <c r="AK160" s="16"/>
      <c r="AL160" s="18">
        <f t="shared" si="57"/>
        <v>0</v>
      </c>
      <c r="AM160" s="16">
        <v>15</v>
      </c>
      <c r="AN160" s="18">
        <f t="shared" si="58"/>
        <v>59277.363343472411</v>
      </c>
      <c r="AO160" s="16"/>
      <c r="AP160" s="18">
        <f t="shared" si="59"/>
        <v>0</v>
      </c>
      <c r="AQ160" s="16"/>
      <c r="AR160" s="18">
        <f t="shared" si="60"/>
        <v>0</v>
      </c>
      <c r="AS160" s="16"/>
      <c r="AT160" s="18">
        <f t="shared" si="61"/>
        <v>0</v>
      </c>
      <c r="AU160" s="16"/>
      <c r="AV160" s="18">
        <f t="shared" si="62"/>
        <v>0</v>
      </c>
      <c r="AW160" s="16"/>
      <c r="AX160" s="18">
        <f t="shared" si="63"/>
        <v>0</v>
      </c>
      <c r="AY160" s="54">
        <f t="shared" si="66"/>
        <v>103385.2886984724</v>
      </c>
    </row>
    <row r="161" spans="1:51">
      <c r="A161" s="55" t="s">
        <v>33</v>
      </c>
      <c r="B161" s="55" t="s">
        <v>470</v>
      </c>
      <c r="C161" s="66"/>
      <c r="D161" s="55" t="s">
        <v>870</v>
      </c>
      <c r="E161" s="55">
        <v>32</v>
      </c>
      <c r="F161" s="15">
        <f>'[2]F&amp;B Equipment'!CT161</f>
        <v>5</v>
      </c>
      <c r="G161" s="15">
        <v>7</v>
      </c>
      <c r="H161" s="15" t="s">
        <v>845</v>
      </c>
      <c r="I161" s="67">
        <v>150</v>
      </c>
      <c r="J161" s="407">
        <f t="shared" si="64"/>
        <v>750</v>
      </c>
      <c r="K161" s="37"/>
      <c r="L161" s="336">
        <f t="shared" si="46"/>
        <v>0</v>
      </c>
      <c r="M161" s="16"/>
      <c r="N161" s="17">
        <f t="shared" si="47"/>
        <v>0</v>
      </c>
      <c r="O161" s="16"/>
      <c r="P161" s="17">
        <f t="shared" si="48"/>
        <v>0</v>
      </c>
      <c r="Q161" s="16">
        <v>5</v>
      </c>
      <c r="R161" s="18">
        <f t="shared" si="45"/>
        <v>856.46457000000009</v>
      </c>
      <c r="S161" s="16"/>
      <c r="T161" s="18">
        <f t="shared" si="49"/>
        <v>0</v>
      </c>
      <c r="U161" s="16"/>
      <c r="V161" s="18">
        <f t="shared" si="65"/>
        <v>0</v>
      </c>
      <c r="W161" s="16"/>
      <c r="X161" s="18">
        <f t="shared" si="50"/>
        <v>0</v>
      </c>
      <c r="Y161" s="16"/>
      <c r="Z161" s="18">
        <f t="shared" si="51"/>
        <v>0</v>
      </c>
      <c r="AA161" s="16"/>
      <c r="AB161" s="18">
        <f t="shared" si="52"/>
        <v>0</v>
      </c>
      <c r="AC161" s="16"/>
      <c r="AD161" s="18">
        <f t="shared" si="53"/>
        <v>0</v>
      </c>
      <c r="AE161" s="16">
        <v>5</v>
      </c>
      <c r="AF161" s="18">
        <f t="shared" si="54"/>
        <v>1053.3433913053495</v>
      </c>
      <c r="AG161" s="16"/>
      <c r="AH161" s="18">
        <f t="shared" si="55"/>
        <v>0</v>
      </c>
      <c r="AI161" s="16"/>
      <c r="AJ161" s="18">
        <f t="shared" si="56"/>
        <v>0</v>
      </c>
      <c r="AK161" s="16"/>
      <c r="AL161" s="18">
        <f t="shared" si="57"/>
        <v>0</v>
      </c>
      <c r="AM161" s="16"/>
      <c r="AN161" s="18">
        <f t="shared" si="58"/>
        <v>0</v>
      </c>
      <c r="AO161" s="16"/>
      <c r="AP161" s="18">
        <f t="shared" si="59"/>
        <v>0</v>
      </c>
      <c r="AQ161" s="16"/>
      <c r="AR161" s="18">
        <f t="shared" si="60"/>
        <v>0</v>
      </c>
      <c r="AS161" s="16">
        <v>5</v>
      </c>
      <c r="AT161" s="18">
        <f t="shared" si="61"/>
        <v>1295.4795082844516</v>
      </c>
      <c r="AU161" s="16"/>
      <c r="AV161" s="18">
        <f t="shared" si="62"/>
        <v>0</v>
      </c>
      <c r="AW161" s="16"/>
      <c r="AX161" s="18">
        <f t="shared" si="63"/>
        <v>0</v>
      </c>
      <c r="AY161" s="54">
        <f t="shared" si="66"/>
        <v>3205.2874695898013</v>
      </c>
    </row>
    <row r="162" spans="1:51">
      <c r="A162" s="55" t="s">
        <v>33</v>
      </c>
      <c r="B162" s="55" t="s">
        <v>471</v>
      </c>
      <c r="C162" s="15" t="s">
        <v>869</v>
      </c>
      <c r="D162" s="55"/>
      <c r="E162" s="55"/>
      <c r="F162" s="15">
        <f>'[2]F&amp;B Equipment'!CT162</f>
        <v>9</v>
      </c>
      <c r="G162" s="15">
        <v>20</v>
      </c>
      <c r="H162" s="15" t="s">
        <v>845</v>
      </c>
      <c r="I162" s="67">
        <v>225</v>
      </c>
      <c r="J162" s="407">
        <f t="shared" si="64"/>
        <v>2025</v>
      </c>
      <c r="K162" s="37"/>
      <c r="L162" s="336">
        <f t="shared" si="46"/>
        <v>0</v>
      </c>
      <c r="M162" s="16"/>
      <c r="N162" s="17">
        <f t="shared" si="47"/>
        <v>0</v>
      </c>
      <c r="O162" s="16"/>
      <c r="P162" s="17">
        <f t="shared" si="48"/>
        <v>0</v>
      </c>
      <c r="Q162" s="16"/>
      <c r="R162" s="18">
        <f t="shared" si="45"/>
        <v>0</v>
      </c>
      <c r="S162" s="16"/>
      <c r="T162" s="18">
        <f t="shared" si="49"/>
        <v>0</v>
      </c>
      <c r="U162" s="16"/>
      <c r="V162" s="18">
        <f t="shared" si="65"/>
        <v>0</v>
      </c>
      <c r="W162" s="16"/>
      <c r="X162" s="18">
        <f t="shared" si="50"/>
        <v>0</v>
      </c>
      <c r="Y162" s="16"/>
      <c r="Z162" s="18">
        <f t="shared" si="51"/>
        <v>0</v>
      </c>
      <c r="AA162" s="16"/>
      <c r="AB162" s="18">
        <f t="shared" si="52"/>
        <v>0</v>
      </c>
      <c r="AC162" s="16"/>
      <c r="AD162" s="18">
        <f t="shared" si="53"/>
        <v>0</v>
      </c>
      <c r="AE162" s="16"/>
      <c r="AF162" s="18">
        <f t="shared" si="54"/>
        <v>0</v>
      </c>
      <c r="AG162" s="16"/>
      <c r="AH162" s="18">
        <f t="shared" si="55"/>
        <v>0</v>
      </c>
      <c r="AI162" s="16">
        <v>9</v>
      </c>
      <c r="AJ162" s="18">
        <f t="shared" si="56"/>
        <v>3017.2284103567818</v>
      </c>
      <c r="AK162" s="16"/>
      <c r="AL162" s="18">
        <f t="shared" si="57"/>
        <v>0</v>
      </c>
      <c r="AM162" s="16"/>
      <c r="AN162" s="18">
        <f t="shared" si="58"/>
        <v>0</v>
      </c>
      <c r="AO162" s="16"/>
      <c r="AP162" s="18">
        <f t="shared" si="59"/>
        <v>0</v>
      </c>
      <c r="AQ162" s="16"/>
      <c r="AR162" s="18">
        <f t="shared" si="60"/>
        <v>0</v>
      </c>
      <c r="AS162" s="16"/>
      <c r="AT162" s="18">
        <f t="shared" si="61"/>
        <v>0</v>
      </c>
      <c r="AU162" s="16"/>
      <c r="AV162" s="18">
        <f t="shared" si="62"/>
        <v>0</v>
      </c>
      <c r="AW162" s="16"/>
      <c r="AX162" s="18">
        <f t="shared" si="63"/>
        <v>0</v>
      </c>
      <c r="AY162" s="54">
        <f t="shared" si="66"/>
        <v>3017.2284103567818</v>
      </c>
    </row>
    <row r="163" spans="1:51">
      <c r="A163" s="55" t="s">
        <v>33</v>
      </c>
      <c r="B163" s="55" t="s">
        <v>887</v>
      </c>
      <c r="C163" s="19" t="s">
        <v>837</v>
      </c>
      <c r="D163" s="55"/>
      <c r="E163" s="55"/>
      <c r="F163" s="15">
        <f>'[2]F&amp;B Equipment'!CT163</f>
        <v>3</v>
      </c>
      <c r="G163" s="15">
        <v>10</v>
      </c>
      <c r="H163" s="15" t="s">
        <v>845</v>
      </c>
      <c r="I163" s="67">
        <v>6424</v>
      </c>
      <c r="J163" s="407">
        <v>0</v>
      </c>
      <c r="K163" s="37"/>
      <c r="L163" s="336">
        <f t="shared" si="46"/>
        <v>0</v>
      </c>
      <c r="M163" s="16"/>
      <c r="N163" s="17">
        <f t="shared" si="47"/>
        <v>0</v>
      </c>
      <c r="O163" s="16"/>
      <c r="P163" s="17">
        <f t="shared" si="48"/>
        <v>0</v>
      </c>
      <c r="Q163" s="16"/>
      <c r="R163" s="18">
        <f t="shared" si="45"/>
        <v>0</v>
      </c>
      <c r="S163" s="16"/>
      <c r="T163" s="18">
        <f t="shared" si="49"/>
        <v>0</v>
      </c>
      <c r="U163" s="16"/>
      <c r="V163" s="18">
        <f t="shared" si="65"/>
        <v>0</v>
      </c>
      <c r="W163" s="16"/>
      <c r="X163" s="18">
        <f t="shared" si="50"/>
        <v>0</v>
      </c>
      <c r="Y163" s="16"/>
      <c r="Z163" s="18">
        <f t="shared" si="51"/>
        <v>0</v>
      </c>
      <c r="AA163" s="16"/>
      <c r="AB163" s="18">
        <f t="shared" si="52"/>
        <v>0</v>
      </c>
      <c r="AC163" s="16"/>
      <c r="AD163" s="18">
        <f t="shared" si="53"/>
        <v>0</v>
      </c>
      <c r="AE163" s="16"/>
      <c r="AF163" s="18">
        <f t="shared" si="54"/>
        <v>0</v>
      </c>
      <c r="AG163" s="16"/>
      <c r="AH163" s="18">
        <f t="shared" si="55"/>
        <v>0</v>
      </c>
      <c r="AI163" s="16"/>
      <c r="AJ163" s="18">
        <f t="shared" si="56"/>
        <v>0</v>
      </c>
      <c r="AK163" s="16"/>
      <c r="AL163" s="18">
        <f t="shared" si="57"/>
        <v>0</v>
      </c>
      <c r="AM163" s="16"/>
      <c r="AN163" s="18">
        <f t="shared" si="58"/>
        <v>0</v>
      </c>
      <c r="AO163" s="16"/>
      <c r="AP163" s="18">
        <f t="shared" si="59"/>
        <v>0</v>
      </c>
      <c r="AQ163" s="16"/>
      <c r="AR163" s="18">
        <f t="shared" si="60"/>
        <v>0</v>
      </c>
      <c r="AS163" s="16"/>
      <c r="AT163" s="18">
        <f t="shared" si="61"/>
        <v>0</v>
      </c>
      <c r="AU163" s="16"/>
      <c r="AV163" s="18">
        <f t="shared" si="62"/>
        <v>0</v>
      </c>
      <c r="AW163" s="16"/>
      <c r="AX163" s="18">
        <f t="shared" si="63"/>
        <v>0</v>
      </c>
      <c r="AY163" s="54">
        <f t="shared" si="66"/>
        <v>0</v>
      </c>
    </row>
    <row r="164" spans="1:51">
      <c r="A164" s="55" t="s">
        <v>472</v>
      </c>
      <c r="B164" s="55" t="s">
        <v>477</v>
      </c>
      <c r="C164" s="15" t="s">
        <v>786</v>
      </c>
      <c r="D164" s="55" t="s">
        <v>330</v>
      </c>
      <c r="E164" s="55">
        <v>2660</v>
      </c>
      <c r="F164" s="15">
        <f>'[2]F&amp;B Equipment'!CT164</f>
        <v>2</v>
      </c>
      <c r="G164" s="15">
        <v>7</v>
      </c>
      <c r="H164" s="15" t="s">
        <v>845</v>
      </c>
      <c r="I164" s="67">
        <v>1849</v>
      </c>
      <c r="J164" s="407">
        <f t="shared" si="64"/>
        <v>3698</v>
      </c>
      <c r="K164" s="37"/>
      <c r="L164" s="336">
        <f t="shared" si="46"/>
        <v>0</v>
      </c>
      <c r="M164" s="16"/>
      <c r="N164" s="17">
        <f t="shared" si="47"/>
        <v>0</v>
      </c>
      <c r="O164" s="16"/>
      <c r="P164" s="17">
        <f t="shared" si="48"/>
        <v>0</v>
      </c>
      <c r="Q164" s="16"/>
      <c r="R164" s="18">
        <f>Q164*(I164*R$8)</f>
        <v>0</v>
      </c>
      <c r="S164" s="16"/>
      <c r="T164" s="18">
        <f t="shared" si="49"/>
        <v>0</v>
      </c>
      <c r="U164" s="16">
        <v>2</v>
      </c>
      <c r="V164" s="18">
        <f t="shared" si="65"/>
        <v>4480.1184320446318</v>
      </c>
      <c r="W164" s="16"/>
      <c r="X164" s="18">
        <f t="shared" si="50"/>
        <v>0</v>
      </c>
      <c r="Y164" s="16"/>
      <c r="Z164" s="18">
        <f t="shared" si="51"/>
        <v>0</v>
      </c>
      <c r="AA164" s="16"/>
      <c r="AB164" s="18">
        <f t="shared" si="52"/>
        <v>0</v>
      </c>
      <c r="AC164" s="16"/>
      <c r="AD164" s="18">
        <f t="shared" si="53"/>
        <v>0</v>
      </c>
      <c r="AE164" s="16"/>
      <c r="AF164" s="18">
        <f t="shared" si="54"/>
        <v>0</v>
      </c>
      <c r="AG164" s="16"/>
      <c r="AH164" s="18">
        <f t="shared" si="55"/>
        <v>0</v>
      </c>
      <c r="AI164" s="16">
        <v>2</v>
      </c>
      <c r="AJ164" s="18">
        <f t="shared" si="56"/>
        <v>5509.9805735799409</v>
      </c>
      <c r="AK164" s="16"/>
      <c r="AL164" s="18">
        <f t="shared" si="57"/>
        <v>0</v>
      </c>
      <c r="AM164" s="16"/>
      <c r="AN164" s="18">
        <f t="shared" si="58"/>
        <v>0</v>
      </c>
      <c r="AO164" s="16"/>
      <c r="AP164" s="18">
        <f t="shared" si="59"/>
        <v>0</v>
      </c>
      <c r="AQ164" s="16"/>
      <c r="AR164" s="18">
        <f t="shared" si="60"/>
        <v>0</v>
      </c>
      <c r="AS164" s="16"/>
      <c r="AT164" s="18">
        <f t="shared" si="61"/>
        <v>0</v>
      </c>
      <c r="AU164" s="16"/>
      <c r="AV164" s="18">
        <f t="shared" si="62"/>
        <v>0</v>
      </c>
      <c r="AW164" s="16">
        <v>2</v>
      </c>
      <c r="AX164" s="18">
        <f t="shared" si="63"/>
        <v>6776.5811064447053</v>
      </c>
      <c r="AY164" s="54">
        <f t="shared" si="66"/>
        <v>16766.680112069276</v>
      </c>
    </row>
    <row r="165" spans="1:51">
      <c r="A165" s="55" t="s">
        <v>472</v>
      </c>
      <c r="B165" s="55" t="s">
        <v>475</v>
      </c>
      <c r="C165" s="15" t="s">
        <v>787</v>
      </c>
      <c r="D165" s="55" t="s">
        <v>478</v>
      </c>
      <c r="E165" s="55" t="s">
        <v>476</v>
      </c>
      <c r="F165" s="15">
        <f>'[2]F&amp;B Equipment'!CT165</f>
        <v>15</v>
      </c>
      <c r="G165" s="15">
        <v>7</v>
      </c>
      <c r="H165" s="15" t="s">
        <v>845</v>
      </c>
      <c r="I165" s="67">
        <v>2430</v>
      </c>
      <c r="J165" s="407">
        <f t="shared" si="64"/>
        <v>36450</v>
      </c>
      <c r="K165" s="37"/>
      <c r="L165" s="336">
        <f t="shared" si="46"/>
        <v>0</v>
      </c>
      <c r="M165" s="16"/>
      <c r="N165" s="17">
        <f t="shared" si="47"/>
        <v>0</v>
      </c>
      <c r="O165" s="16"/>
      <c r="P165" s="17">
        <f t="shared" si="48"/>
        <v>0</v>
      </c>
      <c r="Q165" s="16"/>
      <c r="R165" s="18">
        <f>Q165*(I165*R$8)</f>
        <v>0</v>
      </c>
      <c r="S165" s="16"/>
      <c r="T165" s="18">
        <f t="shared" si="49"/>
        <v>0</v>
      </c>
      <c r="U165" s="16">
        <v>7</v>
      </c>
      <c r="V165" s="18">
        <f t="shared" si="65"/>
        <v>20607.575589258842</v>
      </c>
      <c r="W165" s="16"/>
      <c r="X165" s="18">
        <f t="shared" si="50"/>
        <v>0</v>
      </c>
      <c r="Y165" s="16"/>
      <c r="Z165" s="18">
        <f t="shared" si="51"/>
        <v>0</v>
      </c>
      <c r="AA165" s="16"/>
      <c r="AB165" s="18">
        <f t="shared" si="52"/>
        <v>0</v>
      </c>
      <c r="AC165" s="16"/>
      <c r="AD165" s="18">
        <f t="shared" si="53"/>
        <v>0</v>
      </c>
      <c r="AE165" s="16"/>
      <c r="AF165" s="18">
        <f t="shared" si="54"/>
        <v>0</v>
      </c>
      <c r="AG165" s="16"/>
      <c r="AH165" s="18">
        <f t="shared" si="55"/>
        <v>0</v>
      </c>
      <c r="AI165" s="16">
        <v>7</v>
      </c>
      <c r="AJ165" s="18">
        <f t="shared" si="56"/>
        <v>25344.718646996967</v>
      </c>
      <c r="AK165" s="16"/>
      <c r="AL165" s="18">
        <f t="shared" si="57"/>
        <v>0</v>
      </c>
      <c r="AM165" s="16"/>
      <c r="AN165" s="18">
        <f t="shared" si="58"/>
        <v>0</v>
      </c>
      <c r="AO165" s="16"/>
      <c r="AP165" s="18">
        <f t="shared" si="59"/>
        <v>0</v>
      </c>
      <c r="AQ165" s="16"/>
      <c r="AR165" s="18">
        <f t="shared" si="60"/>
        <v>0</v>
      </c>
      <c r="AS165" s="16"/>
      <c r="AT165" s="18">
        <f t="shared" si="61"/>
        <v>0</v>
      </c>
      <c r="AU165" s="16"/>
      <c r="AV165" s="18">
        <f t="shared" si="62"/>
        <v>0</v>
      </c>
      <c r="AW165" s="16">
        <v>7</v>
      </c>
      <c r="AX165" s="18">
        <f t="shared" si="63"/>
        <v>31170.80709048795</v>
      </c>
      <c r="AY165" s="54">
        <f t="shared" si="66"/>
        <v>77123.101326743752</v>
      </c>
    </row>
    <row r="166" spans="1:51">
      <c r="A166" s="55" t="s">
        <v>472</v>
      </c>
      <c r="B166" s="55" t="s">
        <v>481</v>
      </c>
      <c r="C166" s="15" t="s">
        <v>868</v>
      </c>
      <c r="D166" s="55" t="s">
        <v>480</v>
      </c>
      <c r="E166" s="55"/>
      <c r="F166" s="15">
        <f>'[2]F&amp;B Equipment'!CT166</f>
        <v>6</v>
      </c>
      <c r="G166" s="15">
        <v>10</v>
      </c>
      <c r="H166" s="15" t="s">
        <v>845</v>
      </c>
      <c r="I166" s="67">
        <v>5997</v>
      </c>
      <c r="J166" s="407">
        <f t="shared" si="64"/>
        <v>35982</v>
      </c>
      <c r="K166" s="37"/>
      <c r="L166" s="336">
        <f t="shared" si="46"/>
        <v>0</v>
      </c>
      <c r="M166" s="16"/>
      <c r="N166" s="17">
        <f t="shared" si="47"/>
        <v>0</v>
      </c>
      <c r="O166" s="16"/>
      <c r="P166" s="17">
        <f t="shared" si="48"/>
        <v>0</v>
      </c>
      <c r="Q166" s="16"/>
      <c r="R166" s="18">
        <f>Q166*(I166*R$8)</f>
        <v>0</v>
      </c>
      <c r="S166" s="16"/>
      <c r="T166" s="18">
        <f t="shared" si="49"/>
        <v>0</v>
      </c>
      <c r="U166" s="16">
        <v>3</v>
      </c>
      <c r="V166" s="18">
        <f t="shared" si="65"/>
        <v>21796.054816364245</v>
      </c>
      <c r="W166" s="16"/>
      <c r="X166" s="18">
        <f t="shared" si="50"/>
        <v>0</v>
      </c>
      <c r="Y166" s="16"/>
      <c r="Z166" s="18">
        <f t="shared" si="51"/>
        <v>0</v>
      </c>
      <c r="AA166" s="16"/>
      <c r="AB166" s="18">
        <f t="shared" si="52"/>
        <v>0</v>
      </c>
      <c r="AC166" s="16"/>
      <c r="AD166" s="18">
        <f t="shared" si="53"/>
        <v>0</v>
      </c>
      <c r="AE166" s="16"/>
      <c r="AF166" s="18">
        <f t="shared" si="54"/>
        <v>0</v>
      </c>
      <c r="AG166" s="16"/>
      <c r="AH166" s="18">
        <f t="shared" si="55"/>
        <v>0</v>
      </c>
      <c r="AI166" s="16"/>
      <c r="AJ166" s="18">
        <f t="shared" si="56"/>
        <v>0</v>
      </c>
      <c r="AK166" s="16"/>
      <c r="AL166" s="18">
        <f t="shared" si="57"/>
        <v>0</v>
      </c>
      <c r="AM166" s="16"/>
      <c r="AN166" s="18">
        <f t="shared" si="58"/>
        <v>0</v>
      </c>
      <c r="AO166" s="16"/>
      <c r="AP166" s="18">
        <f t="shared" si="59"/>
        <v>0</v>
      </c>
      <c r="AQ166" s="16"/>
      <c r="AR166" s="18">
        <f t="shared" si="60"/>
        <v>0</v>
      </c>
      <c r="AS166" s="16"/>
      <c r="AT166" s="18">
        <f t="shared" si="61"/>
        <v>0</v>
      </c>
      <c r="AU166" s="16"/>
      <c r="AV166" s="18">
        <f t="shared" si="62"/>
        <v>0</v>
      </c>
      <c r="AW166" s="16">
        <v>3</v>
      </c>
      <c r="AX166" s="18">
        <f t="shared" si="63"/>
        <v>32968.48855761133</v>
      </c>
      <c r="AY166" s="54">
        <f t="shared" si="66"/>
        <v>54764.543373975575</v>
      </c>
    </row>
    <row r="167" spans="1:51">
      <c r="A167" s="55" t="s">
        <v>472</v>
      </c>
      <c r="B167" s="55" t="s">
        <v>479</v>
      </c>
      <c r="C167" s="15" t="s">
        <v>868</v>
      </c>
      <c r="D167" s="55" t="s">
        <v>480</v>
      </c>
      <c r="E167" s="55"/>
      <c r="F167" s="15">
        <f>'[2]F&amp;B Equipment'!CT167</f>
        <v>1</v>
      </c>
      <c r="G167" s="15">
        <v>10</v>
      </c>
      <c r="H167" s="15" t="s">
        <v>845</v>
      </c>
      <c r="I167" s="67">
        <v>6495</v>
      </c>
      <c r="J167" s="407">
        <f t="shared" si="64"/>
        <v>6495</v>
      </c>
      <c r="K167" s="37"/>
      <c r="L167" s="336">
        <f t="shared" si="46"/>
        <v>0</v>
      </c>
      <c r="M167" s="16"/>
      <c r="N167" s="17">
        <f t="shared" si="47"/>
        <v>0</v>
      </c>
      <c r="O167" s="16"/>
      <c r="P167" s="17">
        <f t="shared" si="48"/>
        <v>0</v>
      </c>
      <c r="Q167" s="16"/>
      <c r="R167" s="18">
        <f>Q167*(I167*R$8)</f>
        <v>0</v>
      </c>
      <c r="S167" s="16"/>
      <c r="T167" s="18">
        <f t="shared" si="49"/>
        <v>0</v>
      </c>
      <c r="U167" s="16">
        <v>1</v>
      </c>
      <c r="V167" s="18">
        <f t="shared" si="65"/>
        <v>7868.6774516305804</v>
      </c>
      <c r="W167" s="16"/>
      <c r="X167" s="18">
        <f t="shared" si="50"/>
        <v>0</v>
      </c>
      <c r="Y167" s="16"/>
      <c r="Z167" s="18">
        <f t="shared" si="51"/>
        <v>0</v>
      </c>
      <c r="AA167" s="16"/>
      <c r="AB167" s="18">
        <f t="shared" si="52"/>
        <v>0</v>
      </c>
      <c r="AC167" s="16"/>
      <c r="AD167" s="18">
        <f t="shared" si="53"/>
        <v>0</v>
      </c>
      <c r="AE167" s="16"/>
      <c r="AF167" s="18">
        <f t="shared" si="54"/>
        <v>0</v>
      </c>
      <c r="AG167" s="16"/>
      <c r="AH167" s="18">
        <f t="shared" si="55"/>
        <v>0</v>
      </c>
      <c r="AI167" s="16"/>
      <c r="AJ167" s="18">
        <f t="shared" si="56"/>
        <v>0</v>
      </c>
      <c r="AK167" s="16"/>
      <c r="AL167" s="18">
        <f t="shared" si="57"/>
        <v>0</v>
      </c>
      <c r="AM167" s="16"/>
      <c r="AN167" s="18">
        <f t="shared" si="58"/>
        <v>0</v>
      </c>
      <c r="AO167" s="16">
        <v>1</v>
      </c>
      <c r="AP167" s="18">
        <f t="shared" si="59"/>
        <v>10574.844511022104</v>
      </c>
      <c r="AQ167" s="16"/>
      <c r="AR167" s="18">
        <f t="shared" si="60"/>
        <v>0</v>
      </c>
      <c r="AS167" s="16"/>
      <c r="AT167" s="18">
        <f t="shared" si="61"/>
        <v>0</v>
      </c>
      <c r="AU167" s="16"/>
      <c r="AV167" s="18">
        <f t="shared" si="62"/>
        <v>0</v>
      </c>
      <c r="AW167" s="16"/>
      <c r="AX167" s="18">
        <f t="shared" si="63"/>
        <v>0</v>
      </c>
      <c r="AY167" s="54">
        <f t="shared" si="66"/>
        <v>18443.521962652685</v>
      </c>
    </row>
    <row r="168" spans="1:51">
      <c r="A168" s="55" t="s">
        <v>472</v>
      </c>
      <c r="B168" s="55" t="s">
        <v>473</v>
      </c>
      <c r="C168" s="15" t="s">
        <v>867</v>
      </c>
      <c r="D168" s="55" t="s">
        <v>330</v>
      </c>
      <c r="E168" s="55" t="s">
        <v>474</v>
      </c>
      <c r="F168" s="15">
        <f>'[2]F&amp;B Equipment'!CT168</f>
        <v>7</v>
      </c>
      <c r="G168" s="15">
        <v>10</v>
      </c>
      <c r="H168" s="15" t="s">
        <v>845</v>
      </c>
      <c r="I168" s="67">
        <v>10995</v>
      </c>
      <c r="J168" s="407">
        <f t="shared" si="64"/>
        <v>76965</v>
      </c>
      <c r="K168" s="37"/>
      <c r="L168" s="336">
        <f t="shared" si="46"/>
        <v>0</v>
      </c>
      <c r="M168" s="16"/>
      <c r="N168" s="17">
        <f t="shared" si="47"/>
        <v>0</v>
      </c>
      <c r="O168" s="16"/>
      <c r="P168" s="17">
        <f t="shared" si="48"/>
        <v>0</v>
      </c>
      <c r="Q168" s="16"/>
      <c r="R168" s="18">
        <f t="shared" si="45"/>
        <v>0</v>
      </c>
      <c r="S168" s="16"/>
      <c r="T168" s="18">
        <f t="shared" si="49"/>
        <v>0</v>
      </c>
      <c r="U168" s="16">
        <v>7</v>
      </c>
      <c r="V168" s="18">
        <f t="shared" si="65"/>
        <v>93242.919178560071</v>
      </c>
      <c r="W168" s="16"/>
      <c r="X168" s="18">
        <f t="shared" si="50"/>
        <v>0</v>
      </c>
      <c r="Y168" s="16"/>
      <c r="Z168" s="18">
        <f t="shared" si="51"/>
        <v>0</v>
      </c>
      <c r="AA168" s="16"/>
      <c r="AB168" s="18">
        <f t="shared" si="52"/>
        <v>0</v>
      </c>
      <c r="AC168" s="16"/>
      <c r="AD168" s="18">
        <f t="shared" si="53"/>
        <v>0</v>
      </c>
      <c r="AE168" s="16"/>
      <c r="AF168" s="18">
        <f t="shared" si="54"/>
        <v>0</v>
      </c>
      <c r="AG168" s="16"/>
      <c r="AH168" s="18">
        <f t="shared" si="55"/>
        <v>0</v>
      </c>
      <c r="AI168" s="16"/>
      <c r="AJ168" s="18">
        <f t="shared" si="56"/>
        <v>0</v>
      </c>
      <c r="AK168" s="16"/>
      <c r="AL168" s="18">
        <f t="shared" si="57"/>
        <v>0</v>
      </c>
      <c r="AM168" s="16"/>
      <c r="AN168" s="18">
        <f t="shared" si="58"/>
        <v>0</v>
      </c>
      <c r="AO168" s="16">
        <v>7</v>
      </c>
      <c r="AP168" s="18">
        <f t="shared" si="59"/>
        <v>125310.68634192705</v>
      </c>
      <c r="AQ168" s="16"/>
      <c r="AR168" s="18">
        <f t="shared" si="60"/>
        <v>0</v>
      </c>
      <c r="AS168" s="16"/>
      <c r="AT168" s="18">
        <f t="shared" si="61"/>
        <v>0</v>
      </c>
      <c r="AU168" s="16"/>
      <c r="AV168" s="18">
        <f t="shared" si="62"/>
        <v>0</v>
      </c>
      <c r="AW168" s="16"/>
      <c r="AX168" s="18">
        <f t="shared" si="63"/>
        <v>0</v>
      </c>
      <c r="AY168" s="54">
        <f t="shared" si="66"/>
        <v>218553.60552048712</v>
      </c>
    </row>
    <row r="169" spans="1:51" ht="30">
      <c r="A169" s="55" t="s">
        <v>482</v>
      </c>
      <c r="B169" s="55" t="s">
        <v>482</v>
      </c>
      <c r="C169" s="15" t="s">
        <v>795</v>
      </c>
      <c r="D169" s="56" t="s">
        <v>796</v>
      </c>
      <c r="E169" s="55" t="s">
        <v>150</v>
      </c>
      <c r="F169" s="15">
        <f>'[2]F&amp;B Equipment'!CT169</f>
        <v>266</v>
      </c>
      <c r="G169" s="15">
        <v>7</v>
      </c>
      <c r="H169" s="15" t="s">
        <v>845</v>
      </c>
      <c r="I169" s="67">
        <v>3271</v>
      </c>
      <c r="J169" s="407">
        <f t="shared" si="64"/>
        <v>870086</v>
      </c>
      <c r="K169" s="37">
        <v>266</v>
      </c>
      <c r="L169" s="336">
        <f t="shared" si="46"/>
        <v>904889.44000000006</v>
      </c>
      <c r="M169" s="16"/>
      <c r="N169" s="17">
        <f t="shared" si="47"/>
        <v>0</v>
      </c>
      <c r="O169" s="16"/>
      <c r="P169" s="17">
        <f t="shared" si="48"/>
        <v>0</v>
      </c>
      <c r="Q169" s="16"/>
      <c r="R169" s="18">
        <f t="shared" si="45"/>
        <v>0</v>
      </c>
      <c r="S169" s="16"/>
      <c r="T169" s="18">
        <f t="shared" si="49"/>
        <v>0</v>
      </c>
      <c r="U169" s="16"/>
      <c r="V169" s="18">
        <f t="shared" si="65"/>
        <v>0</v>
      </c>
      <c r="W169" s="16">
        <v>0</v>
      </c>
      <c r="X169" s="18">
        <f t="shared" si="50"/>
        <v>0</v>
      </c>
      <c r="Y169" s="16">
        <v>266</v>
      </c>
      <c r="Z169" s="18">
        <f t="shared" si="51"/>
        <v>1118302.2999246302</v>
      </c>
      <c r="AA169" s="16"/>
      <c r="AB169" s="18">
        <f t="shared" si="52"/>
        <v>0</v>
      </c>
      <c r="AC169" s="16"/>
      <c r="AD169" s="18">
        <f t="shared" si="53"/>
        <v>0</v>
      </c>
      <c r="AE169" s="16"/>
      <c r="AF169" s="18">
        <f t="shared" si="54"/>
        <v>0</v>
      </c>
      <c r="AG169" s="16"/>
      <c r="AH169" s="18">
        <f t="shared" si="55"/>
        <v>0</v>
      </c>
      <c r="AI169" s="16"/>
      <c r="AJ169" s="18">
        <f t="shared" si="56"/>
        <v>0</v>
      </c>
      <c r="AK169" s="16">
        <v>0</v>
      </c>
      <c r="AL169" s="18">
        <f t="shared" si="57"/>
        <v>0</v>
      </c>
      <c r="AM169" s="16">
        <v>266</v>
      </c>
      <c r="AN169" s="18">
        <f t="shared" si="58"/>
        <v>1375370.7723218277</v>
      </c>
      <c r="AO169" s="16"/>
      <c r="AP169" s="18">
        <f t="shared" si="59"/>
        <v>0</v>
      </c>
      <c r="AQ169" s="16"/>
      <c r="AR169" s="18">
        <f t="shared" si="60"/>
        <v>0</v>
      </c>
      <c r="AS169" s="16"/>
      <c r="AT169" s="18">
        <f t="shared" si="61"/>
        <v>0</v>
      </c>
      <c r="AU169" s="16"/>
      <c r="AV169" s="18">
        <f t="shared" si="62"/>
        <v>0</v>
      </c>
      <c r="AW169" s="16"/>
      <c r="AX169" s="18">
        <f t="shared" si="63"/>
        <v>0</v>
      </c>
      <c r="AY169" s="54">
        <f t="shared" si="66"/>
        <v>3398562.5122464579</v>
      </c>
    </row>
    <row r="170" spans="1:51" ht="45">
      <c r="A170" s="55" t="s">
        <v>482</v>
      </c>
      <c r="B170" s="55" t="s">
        <v>892</v>
      </c>
      <c r="C170" s="19" t="s">
        <v>866</v>
      </c>
      <c r="D170" s="55"/>
      <c r="E170" s="19" t="s">
        <v>893</v>
      </c>
      <c r="F170" s="15">
        <f>'[2]F&amp;B Equipment'!CT170</f>
        <v>11</v>
      </c>
      <c r="G170" s="15">
        <v>7</v>
      </c>
      <c r="H170" s="15" t="s">
        <v>845</v>
      </c>
      <c r="I170" s="67">
        <f>800000/11</f>
        <v>72727.272727272721</v>
      </c>
      <c r="J170" s="407">
        <f t="shared" si="64"/>
        <v>799999.99999999988</v>
      </c>
      <c r="K170" s="37"/>
      <c r="L170" s="336">
        <f t="shared" si="46"/>
        <v>0</v>
      </c>
      <c r="M170" s="16"/>
      <c r="N170" s="17">
        <f t="shared" si="47"/>
        <v>0</v>
      </c>
      <c r="O170" s="16"/>
      <c r="P170" s="17">
        <f t="shared" si="48"/>
        <v>0</v>
      </c>
      <c r="Q170" s="16"/>
      <c r="R170" s="18">
        <f t="shared" si="45"/>
        <v>0</v>
      </c>
      <c r="S170" s="16"/>
      <c r="T170" s="18">
        <f t="shared" si="49"/>
        <v>0</v>
      </c>
      <c r="U170" s="16"/>
      <c r="V170" s="18">
        <f t="shared" si="65"/>
        <v>0</v>
      </c>
      <c r="W170" s="16">
        <v>11</v>
      </c>
      <c r="X170" s="18">
        <f t="shared" si="50"/>
        <v>998274.09086121595</v>
      </c>
      <c r="Y170" s="16"/>
      <c r="Z170" s="18">
        <f t="shared" si="51"/>
        <v>0</v>
      </c>
      <c r="AA170" s="16"/>
      <c r="AB170" s="18">
        <f t="shared" si="52"/>
        <v>0</v>
      </c>
      <c r="AC170" s="16"/>
      <c r="AD170" s="18">
        <f t="shared" si="53"/>
        <v>0</v>
      </c>
      <c r="AE170" s="16"/>
      <c r="AF170" s="18">
        <f t="shared" si="54"/>
        <v>0</v>
      </c>
      <c r="AG170" s="16"/>
      <c r="AH170" s="18">
        <f t="shared" si="55"/>
        <v>0</v>
      </c>
      <c r="AI170" s="16"/>
      <c r="AJ170" s="18">
        <f t="shared" si="56"/>
        <v>0</v>
      </c>
      <c r="AK170" s="16">
        <v>11</v>
      </c>
      <c r="AL170" s="18">
        <f t="shared" si="57"/>
        <v>1227751.2148809817</v>
      </c>
      <c r="AM170" s="16"/>
      <c r="AN170" s="18">
        <f t="shared" si="58"/>
        <v>0</v>
      </c>
      <c r="AO170" s="16"/>
      <c r="AP170" s="18">
        <f t="shared" si="59"/>
        <v>0</v>
      </c>
      <c r="AQ170" s="16"/>
      <c r="AR170" s="18">
        <f t="shared" si="60"/>
        <v>0</v>
      </c>
      <c r="AS170" s="16"/>
      <c r="AT170" s="18">
        <f t="shared" si="61"/>
        <v>0</v>
      </c>
      <c r="AU170" s="16"/>
      <c r="AV170" s="18">
        <f t="shared" si="62"/>
        <v>0</v>
      </c>
      <c r="AW170" s="16"/>
      <c r="AX170" s="18">
        <f t="shared" si="63"/>
        <v>0</v>
      </c>
      <c r="AY170" s="54">
        <f t="shared" si="66"/>
        <v>2226025.3057421977</v>
      </c>
    </row>
    <row r="171" spans="1:51">
      <c r="A171" s="55" t="s">
        <v>482</v>
      </c>
      <c r="B171" s="55" t="s">
        <v>817</v>
      </c>
      <c r="C171" s="15" t="s">
        <v>817</v>
      </c>
      <c r="D171" s="55"/>
      <c r="E171" s="55" t="s">
        <v>150</v>
      </c>
      <c r="F171" s="15">
        <f>'[2]F&amp;B Equipment'!CT171</f>
        <v>15</v>
      </c>
      <c r="G171" s="15">
        <v>7</v>
      </c>
      <c r="H171" s="15" t="s">
        <v>845</v>
      </c>
      <c r="I171" s="67">
        <v>1475</v>
      </c>
      <c r="J171" s="407">
        <f t="shared" si="64"/>
        <v>22125</v>
      </c>
      <c r="K171" s="37">
        <v>15</v>
      </c>
      <c r="L171" s="336">
        <f t="shared" si="46"/>
        <v>23010</v>
      </c>
      <c r="M171" s="16"/>
      <c r="N171" s="17">
        <f t="shared" si="47"/>
        <v>0</v>
      </c>
      <c r="O171" s="16"/>
      <c r="P171" s="17">
        <f t="shared" si="48"/>
        <v>0</v>
      </c>
      <c r="Q171" s="16"/>
      <c r="R171" s="18">
        <f t="shared" si="45"/>
        <v>0</v>
      </c>
      <c r="S171" s="16"/>
      <c r="T171" s="18">
        <f t="shared" si="49"/>
        <v>0</v>
      </c>
      <c r="U171" s="16"/>
      <c r="V171" s="18">
        <f t="shared" si="65"/>
        <v>0</v>
      </c>
      <c r="W171" s="16">
        <v>0</v>
      </c>
      <c r="X171" s="18">
        <f t="shared" si="50"/>
        <v>0</v>
      </c>
      <c r="Y171" s="16">
        <v>15</v>
      </c>
      <c r="Z171" s="18">
        <f t="shared" si="51"/>
        <v>28436.773360141924</v>
      </c>
      <c r="AA171" s="16"/>
      <c r="AB171" s="18">
        <f t="shared" si="52"/>
        <v>0</v>
      </c>
      <c r="AC171" s="16"/>
      <c r="AD171" s="18">
        <f t="shared" si="53"/>
        <v>0</v>
      </c>
      <c r="AE171" s="16"/>
      <c r="AF171" s="18">
        <f t="shared" si="54"/>
        <v>0</v>
      </c>
      <c r="AG171" s="16"/>
      <c r="AH171" s="18">
        <f t="shared" si="55"/>
        <v>0</v>
      </c>
      <c r="AI171" s="16"/>
      <c r="AJ171" s="18">
        <f t="shared" si="56"/>
        <v>0</v>
      </c>
      <c r="AK171" s="16">
        <v>0</v>
      </c>
      <c r="AL171" s="18">
        <f t="shared" si="57"/>
        <v>0</v>
      </c>
      <c r="AM171" s="16">
        <v>15</v>
      </c>
      <c r="AN171" s="18">
        <f t="shared" si="58"/>
        <v>34973.64437264872</v>
      </c>
      <c r="AO171" s="16"/>
      <c r="AP171" s="18">
        <f t="shared" si="59"/>
        <v>0</v>
      </c>
      <c r="AQ171" s="16"/>
      <c r="AR171" s="18">
        <f t="shared" si="60"/>
        <v>0</v>
      </c>
      <c r="AS171" s="16"/>
      <c r="AT171" s="18">
        <f t="shared" si="61"/>
        <v>0</v>
      </c>
      <c r="AU171" s="16"/>
      <c r="AV171" s="18">
        <f t="shared" si="62"/>
        <v>0</v>
      </c>
      <c r="AW171" s="16"/>
      <c r="AX171" s="18">
        <f t="shared" si="63"/>
        <v>0</v>
      </c>
      <c r="AY171" s="54">
        <f t="shared" si="66"/>
        <v>86420.417732790636</v>
      </c>
    </row>
    <row r="172" spans="1:51" ht="30">
      <c r="A172" s="55" t="s">
        <v>482</v>
      </c>
      <c r="B172" s="55" t="s">
        <v>31</v>
      </c>
      <c r="C172" s="19" t="s">
        <v>813</v>
      </c>
      <c r="D172" s="55"/>
      <c r="E172" s="55"/>
      <c r="F172" s="15">
        <f>'[2]F&amp;B Equipment'!CT172</f>
        <v>20</v>
      </c>
      <c r="G172" s="15">
        <v>0</v>
      </c>
      <c r="H172" s="15" t="s">
        <v>845</v>
      </c>
      <c r="I172" s="67">
        <v>0</v>
      </c>
      <c r="J172" s="407">
        <f t="shared" si="64"/>
        <v>0</v>
      </c>
      <c r="K172" s="37"/>
      <c r="L172" s="336">
        <f t="shared" si="46"/>
        <v>0</v>
      </c>
      <c r="M172" s="16"/>
      <c r="N172" s="17">
        <f t="shared" si="47"/>
        <v>0</v>
      </c>
      <c r="O172" s="16"/>
      <c r="P172" s="17">
        <f t="shared" si="48"/>
        <v>0</v>
      </c>
      <c r="Q172" s="16"/>
      <c r="R172" s="18">
        <f t="shared" si="45"/>
        <v>0</v>
      </c>
      <c r="S172" s="16"/>
      <c r="T172" s="18">
        <f t="shared" si="49"/>
        <v>0</v>
      </c>
      <c r="U172" s="16"/>
      <c r="V172" s="18">
        <f t="shared" si="65"/>
        <v>0</v>
      </c>
      <c r="W172" s="16"/>
      <c r="X172" s="18">
        <f t="shared" si="50"/>
        <v>0</v>
      </c>
      <c r="Y172" s="16"/>
      <c r="Z172" s="18">
        <f t="shared" si="51"/>
        <v>0</v>
      </c>
      <c r="AA172" s="16"/>
      <c r="AB172" s="18">
        <f t="shared" si="52"/>
        <v>0</v>
      </c>
      <c r="AC172" s="16"/>
      <c r="AD172" s="18">
        <f t="shared" si="53"/>
        <v>0</v>
      </c>
      <c r="AE172" s="16"/>
      <c r="AF172" s="18">
        <f t="shared" si="54"/>
        <v>0</v>
      </c>
      <c r="AG172" s="16"/>
      <c r="AH172" s="18">
        <f t="shared" si="55"/>
        <v>0</v>
      </c>
      <c r="AI172" s="16"/>
      <c r="AJ172" s="18">
        <f t="shared" si="56"/>
        <v>0</v>
      </c>
      <c r="AK172" s="16"/>
      <c r="AL172" s="18">
        <f t="shared" si="57"/>
        <v>0</v>
      </c>
      <c r="AM172" s="16"/>
      <c r="AN172" s="18">
        <f t="shared" si="58"/>
        <v>0</v>
      </c>
      <c r="AO172" s="16"/>
      <c r="AP172" s="18">
        <f t="shared" si="59"/>
        <v>0</v>
      </c>
      <c r="AQ172" s="16"/>
      <c r="AR172" s="18">
        <f t="shared" si="60"/>
        <v>0</v>
      </c>
      <c r="AS172" s="16"/>
      <c r="AT172" s="18">
        <f t="shared" si="61"/>
        <v>0</v>
      </c>
      <c r="AU172" s="16"/>
      <c r="AV172" s="18">
        <f t="shared" si="62"/>
        <v>0</v>
      </c>
      <c r="AW172" s="16"/>
      <c r="AX172" s="18">
        <f t="shared" si="63"/>
        <v>0</v>
      </c>
      <c r="AY172" s="54">
        <f t="shared" si="66"/>
        <v>0</v>
      </c>
    </row>
    <row r="173" spans="1:51">
      <c r="A173" s="55" t="s">
        <v>484</v>
      </c>
      <c r="B173" s="55" t="s">
        <v>506</v>
      </c>
      <c r="C173" s="15" t="s">
        <v>844</v>
      </c>
      <c r="D173" s="55" t="s">
        <v>705</v>
      </c>
      <c r="E173" s="55" t="s">
        <v>794</v>
      </c>
      <c r="F173" s="15">
        <f>'[2]F&amp;B Equipment'!CT173</f>
        <v>1</v>
      </c>
      <c r="G173" s="15">
        <v>10</v>
      </c>
      <c r="H173" s="15" t="s">
        <v>807</v>
      </c>
      <c r="I173" s="67">
        <v>27863</v>
      </c>
      <c r="J173" s="407">
        <f t="shared" si="64"/>
        <v>27863</v>
      </c>
      <c r="K173" s="37">
        <v>1</v>
      </c>
      <c r="L173" s="336">
        <f t="shared" si="46"/>
        <v>28977.52</v>
      </c>
      <c r="M173" s="16"/>
      <c r="N173" s="17">
        <f t="shared" si="47"/>
        <v>0</v>
      </c>
      <c r="O173" s="16"/>
      <c r="P173" s="17">
        <f t="shared" si="48"/>
        <v>0</v>
      </c>
      <c r="Q173" s="16"/>
      <c r="R173" s="18">
        <f t="shared" si="45"/>
        <v>0</v>
      </c>
      <c r="S173" s="16"/>
      <c r="T173" s="18">
        <f t="shared" si="49"/>
        <v>0</v>
      </c>
      <c r="U173" s="16"/>
      <c r="V173" s="18">
        <f t="shared" si="65"/>
        <v>0</v>
      </c>
      <c r="W173" s="16"/>
      <c r="X173" s="18">
        <f t="shared" si="50"/>
        <v>0</v>
      </c>
      <c r="Y173" s="16"/>
      <c r="Z173" s="18">
        <f t="shared" si="51"/>
        <v>0</v>
      </c>
      <c r="AA173" s="16"/>
      <c r="AB173" s="18">
        <f t="shared" si="52"/>
        <v>0</v>
      </c>
      <c r="AC173" s="16">
        <v>1</v>
      </c>
      <c r="AD173" s="18">
        <f t="shared" si="53"/>
        <v>37992.630306719679</v>
      </c>
      <c r="AE173" s="16"/>
      <c r="AF173" s="18">
        <f t="shared" si="54"/>
        <v>0</v>
      </c>
      <c r="AG173" s="16"/>
      <c r="AH173" s="18">
        <f t="shared" si="55"/>
        <v>0</v>
      </c>
      <c r="AI173" s="16"/>
      <c r="AJ173" s="18">
        <f t="shared" si="56"/>
        <v>0</v>
      </c>
      <c r="AK173" s="16"/>
      <c r="AL173" s="18">
        <f t="shared" si="57"/>
        <v>0</v>
      </c>
      <c r="AM173" s="16"/>
      <c r="AN173" s="18">
        <f t="shared" si="58"/>
        <v>0</v>
      </c>
      <c r="AO173" s="16"/>
      <c r="AP173" s="18">
        <f t="shared" si="59"/>
        <v>0</v>
      </c>
      <c r="AQ173" s="16"/>
      <c r="AR173" s="18">
        <f t="shared" si="60"/>
        <v>0</v>
      </c>
      <c r="AS173" s="16"/>
      <c r="AT173" s="18">
        <f t="shared" si="61"/>
        <v>0</v>
      </c>
      <c r="AU173" s="16"/>
      <c r="AV173" s="18">
        <f t="shared" si="62"/>
        <v>0</v>
      </c>
      <c r="AW173" s="16">
        <v>1</v>
      </c>
      <c r="AX173" s="18">
        <f t="shared" si="63"/>
        <v>51058.918163566472</v>
      </c>
      <c r="AY173" s="54">
        <f t="shared" si="66"/>
        <v>118029.06847028615</v>
      </c>
    </row>
    <row r="174" spans="1:51">
      <c r="A174" s="55" t="s">
        <v>484</v>
      </c>
      <c r="B174" s="55" t="s">
        <v>535</v>
      </c>
      <c r="C174" s="15" t="s">
        <v>814</v>
      </c>
      <c r="D174" s="55" t="s">
        <v>525</v>
      </c>
      <c r="E174" s="55"/>
      <c r="F174" s="15">
        <f>'[2]F&amp;B Equipment'!CT174</f>
        <v>1</v>
      </c>
      <c r="G174" s="15">
        <v>10</v>
      </c>
      <c r="H174" s="15" t="s">
        <v>845</v>
      </c>
      <c r="I174" s="67">
        <v>572</v>
      </c>
      <c r="J174" s="407">
        <f t="shared" si="64"/>
        <v>572</v>
      </c>
      <c r="K174" s="37"/>
      <c r="L174" s="336">
        <f t="shared" si="46"/>
        <v>0</v>
      </c>
      <c r="M174" s="16"/>
      <c r="N174" s="17">
        <f t="shared" si="47"/>
        <v>0</v>
      </c>
      <c r="O174" s="16"/>
      <c r="P174" s="17">
        <f t="shared" si="48"/>
        <v>0</v>
      </c>
      <c r="Q174" s="16">
        <v>1</v>
      </c>
      <c r="R174" s="18">
        <f t="shared" si="45"/>
        <v>653.19697872000006</v>
      </c>
      <c r="S174" s="16"/>
      <c r="T174" s="18">
        <f t="shared" si="49"/>
        <v>0</v>
      </c>
      <c r="U174" s="16"/>
      <c r="V174" s="18">
        <f t="shared" si="65"/>
        <v>0</v>
      </c>
      <c r="W174" s="16"/>
      <c r="X174" s="18">
        <f t="shared" si="50"/>
        <v>0</v>
      </c>
      <c r="Y174" s="16"/>
      <c r="Z174" s="18">
        <f t="shared" si="51"/>
        <v>0</v>
      </c>
      <c r="AA174" s="16"/>
      <c r="AB174" s="18">
        <f t="shared" si="52"/>
        <v>0</v>
      </c>
      <c r="AC174" s="16"/>
      <c r="AD174" s="18">
        <f t="shared" si="53"/>
        <v>0</v>
      </c>
      <c r="AE174" s="16"/>
      <c r="AF174" s="18">
        <f t="shared" si="54"/>
        <v>0</v>
      </c>
      <c r="AG174" s="16"/>
      <c r="AH174" s="18">
        <f t="shared" si="55"/>
        <v>0</v>
      </c>
      <c r="AI174" s="16"/>
      <c r="AJ174" s="18">
        <f t="shared" si="56"/>
        <v>0</v>
      </c>
      <c r="AK174" s="16">
        <v>1</v>
      </c>
      <c r="AL174" s="18">
        <f t="shared" si="57"/>
        <v>877.84211863990208</v>
      </c>
      <c r="AM174" s="16"/>
      <c r="AN174" s="18">
        <f t="shared" si="58"/>
        <v>0</v>
      </c>
      <c r="AO174" s="16"/>
      <c r="AP174" s="18">
        <f t="shared" si="59"/>
        <v>0</v>
      </c>
      <c r="AQ174" s="16"/>
      <c r="AR174" s="18">
        <f t="shared" si="60"/>
        <v>0</v>
      </c>
      <c r="AS174" s="16"/>
      <c r="AT174" s="18">
        <f t="shared" si="61"/>
        <v>0</v>
      </c>
      <c r="AU174" s="16"/>
      <c r="AV174" s="18">
        <f t="shared" si="62"/>
        <v>0</v>
      </c>
      <c r="AW174" s="16"/>
      <c r="AX174" s="18">
        <f t="shared" si="63"/>
        <v>0</v>
      </c>
      <c r="AY174" s="54">
        <f t="shared" si="66"/>
        <v>1531.0390973599021</v>
      </c>
    </row>
    <row r="175" spans="1:51">
      <c r="A175" s="55" t="s">
        <v>484</v>
      </c>
      <c r="B175" s="55" t="s">
        <v>489</v>
      </c>
      <c r="C175" s="15" t="s">
        <v>815</v>
      </c>
      <c r="D175" s="55" t="s">
        <v>490</v>
      </c>
      <c r="E175" s="55" t="s">
        <v>491</v>
      </c>
      <c r="F175" s="15">
        <f>'[2]F&amp;B Equipment'!CT175</f>
        <v>2</v>
      </c>
      <c r="G175" s="15">
        <v>7</v>
      </c>
      <c r="H175" s="15" t="s">
        <v>845</v>
      </c>
      <c r="I175" s="67">
        <v>1380</v>
      </c>
      <c r="J175" s="407">
        <f t="shared" si="64"/>
        <v>2760</v>
      </c>
      <c r="K175" s="37"/>
      <c r="L175" s="336">
        <f t="shared" si="46"/>
        <v>0</v>
      </c>
      <c r="M175" s="16"/>
      <c r="N175" s="17">
        <f t="shared" si="47"/>
        <v>0</v>
      </c>
      <c r="O175" s="16"/>
      <c r="P175" s="17">
        <f t="shared" si="48"/>
        <v>0</v>
      </c>
      <c r="Q175" s="16"/>
      <c r="R175" s="18">
        <f t="shared" si="45"/>
        <v>0</v>
      </c>
      <c r="S175" s="16">
        <v>2</v>
      </c>
      <c r="T175" s="18">
        <f t="shared" si="49"/>
        <v>3246.3433061280002</v>
      </c>
      <c r="U175" s="16"/>
      <c r="V175" s="18">
        <f t="shared" si="65"/>
        <v>0</v>
      </c>
      <c r="W175" s="16"/>
      <c r="X175" s="18">
        <f t="shared" si="50"/>
        <v>0</v>
      </c>
      <c r="Y175" s="16"/>
      <c r="Z175" s="18">
        <f t="shared" si="51"/>
        <v>0</v>
      </c>
      <c r="AA175" s="16"/>
      <c r="AB175" s="18">
        <f t="shared" si="52"/>
        <v>0</v>
      </c>
      <c r="AC175" s="16"/>
      <c r="AD175" s="18">
        <f t="shared" si="53"/>
        <v>0</v>
      </c>
      <c r="AE175" s="16"/>
      <c r="AF175" s="18">
        <f t="shared" si="54"/>
        <v>0</v>
      </c>
      <c r="AG175" s="16">
        <v>2</v>
      </c>
      <c r="AH175" s="18">
        <f t="shared" si="55"/>
        <v>3992.5927904037962</v>
      </c>
      <c r="AI175" s="16"/>
      <c r="AJ175" s="18">
        <f t="shared" si="56"/>
        <v>0</v>
      </c>
      <c r="AK175" s="16"/>
      <c r="AL175" s="18">
        <f t="shared" si="57"/>
        <v>0</v>
      </c>
      <c r="AM175" s="16"/>
      <c r="AN175" s="18">
        <f t="shared" si="58"/>
        <v>0</v>
      </c>
      <c r="AO175" s="16"/>
      <c r="AP175" s="18">
        <f t="shared" si="59"/>
        <v>0</v>
      </c>
      <c r="AQ175" s="16"/>
      <c r="AR175" s="18">
        <f t="shared" si="60"/>
        <v>0</v>
      </c>
      <c r="AS175" s="16"/>
      <c r="AT175" s="18">
        <f t="shared" si="61"/>
        <v>0</v>
      </c>
      <c r="AU175" s="16">
        <v>2</v>
      </c>
      <c r="AV175" s="18">
        <f t="shared" si="62"/>
        <v>4910.3855282013856</v>
      </c>
      <c r="AW175" s="16"/>
      <c r="AX175" s="18">
        <f t="shared" si="63"/>
        <v>0</v>
      </c>
      <c r="AY175" s="54">
        <f t="shared" si="66"/>
        <v>12149.321624733182</v>
      </c>
    </row>
    <row r="176" spans="1:51">
      <c r="A176" s="55" t="s">
        <v>484</v>
      </c>
      <c r="B176" s="56" t="s">
        <v>515</v>
      </c>
      <c r="C176" s="19" t="s">
        <v>816</v>
      </c>
      <c r="D176" s="55" t="s">
        <v>490</v>
      </c>
      <c r="E176" s="55" t="s">
        <v>491</v>
      </c>
      <c r="F176" s="15">
        <f>'[2]F&amp;B Equipment'!CT176</f>
        <v>4</v>
      </c>
      <c r="G176" s="15">
        <v>7</v>
      </c>
      <c r="H176" s="15" t="s">
        <v>845</v>
      </c>
      <c r="I176" s="67">
        <v>1380</v>
      </c>
      <c r="J176" s="407">
        <f t="shared" si="64"/>
        <v>5520</v>
      </c>
      <c r="K176" s="37"/>
      <c r="L176" s="336">
        <f t="shared" si="46"/>
        <v>0</v>
      </c>
      <c r="M176" s="16"/>
      <c r="N176" s="17">
        <f t="shared" si="47"/>
        <v>0</v>
      </c>
      <c r="O176" s="16"/>
      <c r="P176" s="17">
        <f t="shared" si="48"/>
        <v>0</v>
      </c>
      <c r="Q176" s="16"/>
      <c r="R176" s="18">
        <f t="shared" si="45"/>
        <v>0</v>
      </c>
      <c r="S176" s="16">
        <v>4</v>
      </c>
      <c r="T176" s="18">
        <f t="shared" si="49"/>
        <v>6492.6866122560004</v>
      </c>
      <c r="U176" s="16"/>
      <c r="V176" s="18">
        <f t="shared" si="65"/>
        <v>0</v>
      </c>
      <c r="W176" s="16"/>
      <c r="X176" s="18">
        <f t="shared" si="50"/>
        <v>0</v>
      </c>
      <c r="Y176" s="16"/>
      <c r="Z176" s="18">
        <f t="shared" si="51"/>
        <v>0</v>
      </c>
      <c r="AA176" s="16"/>
      <c r="AB176" s="18">
        <f t="shared" si="52"/>
        <v>0</v>
      </c>
      <c r="AC176" s="16"/>
      <c r="AD176" s="18">
        <f t="shared" si="53"/>
        <v>0</v>
      </c>
      <c r="AE176" s="16"/>
      <c r="AF176" s="18">
        <f t="shared" si="54"/>
        <v>0</v>
      </c>
      <c r="AG176" s="16">
        <v>4</v>
      </c>
      <c r="AH176" s="18">
        <f t="shared" si="55"/>
        <v>7985.1855808075925</v>
      </c>
      <c r="AI176" s="16"/>
      <c r="AJ176" s="18">
        <f t="shared" si="56"/>
        <v>0</v>
      </c>
      <c r="AK176" s="16"/>
      <c r="AL176" s="18">
        <f t="shared" si="57"/>
        <v>0</v>
      </c>
      <c r="AM176" s="16"/>
      <c r="AN176" s="18">
        <f t="shared" si="58"/>
        <v>0</v>
      </c>
      <c r="AO176" s="16"/>
      <c r="AP176" s="18">
        <f t="shared" si="59"/>
        <v>0</v>
      </c>
      <c r="AQ176" s="16"/>
      <c r="AR176" s="18">
        <f t="shared" si="60"/>
        <v>0</v>
      </c>
      <c r="AS176" s="16"/>
      <c r="AT176" s="18">
        <f t="shared" si="61"/>
        <v>0</v>
      </c>
      <c r="AU176" s="16">
        <v>4</v>
      </c>
      <c r="AV176" s="18">
        <f t="shared" si="62"/>
        <v>9820.7710564027711</v>
      </c>
      <c r="AW176" s="16"/>
      <c r="AX176" s="18">
        <f t="shared" si="63"/>
        <v>0</v>
      </c>
      <c r="AY176" s="54">
        <f t="shared" si="66"/>
        <v>24298.643249466364</v>
      </c>
    </row>
    <row r="177" spans="1:51">
      <c r="A177" s="55" t="s">
        <v>484</v>
      </c>
      <c r="B177" s="55" t="s">
        <v>526</v>
      </c>
      <c r="C177" s="15" t="s">
        <v>764</v>
      </c>
      <c r="D177" s="55" t="s">
        <v>511</v>
      </c>
      <c r="E177" s="55" t="s">
        <v>527</v>
      </c>
      <c r="F177" s="15">
        <f>'[2]F&amp;B Equipment'!CT177</f>
        <v>13</v>
      </c>
      <c r="G177" s="15">
        <v>10</v>
      </c>
      <c r="H177" s="15" t="s">
        <v>845</v>
      </c>
      <c r="I177" s="67">
        <v>8955</v>
      </c>
      <c r="J177" s="407">
        <f t="shared" si="64"/>
        <v>116415</v>
      </c>
      <c r="K177" s="37"/>
      <c r="L177" s="336">
        <f t="shared" si="46"/>
        <v>0</v>
      </c>
      <c r="M177" s="16"/>
      <c r="N177" s="17">
        <f t="shared" si="47"/>
        <v>0</v>
      </c>
      <c r="O177" s="16"/>
      <c r="P177" s="17">
        <f t="shared" si="48"/>
        <v>0</v>
      </c>
      <c r="Q177" s="16"/>
      <c r="R177" s="18">
        <f t="shared" si="45"/>
        <v>0</v>
      </c>
      <c r="S177" s="16"/>
      <c r="T177" s="18">
        <f t="shared" si="49"/>
        <v>0</v>
      </c>
      <c r="U177" s="16"/>
      <c r="V177" s="18">
        <f t="shared" si="65"/>
        <v>0</v>
      </c>
      <c r="W177" s="16">
        <v>7</v>
      </c>
      <c r="X177" s="18">
        <f t="shared" si="50"/>
        <v>78221.014232044166</v>
      </c>
      <c r="Y177" s="16"/>
      <c r="Z177" s="18">
        <f t="shared" si="51"/>
        <v>0</v>
      </c>
      <c r="AA177" s="16"/>
      <c r="AB177" s="18">
        <f t="shared" si="52"/>
        <v>0</v>
      </c>
      <c r="AC177" s="16"/>
      <c r="AD177" s="18">
        <f t="shared" si="53"/>
        <v>0</v>
      </c>
      <c r="AE177" s="16"/>
      <c r="AF177" s="18">
        <f t="shared" si="54"/>
        <v>0</v>
      </c>
      <c r="AG177" s="16"/>
      <c r="AH177" s="18">
        <f t="shared" si="55"/>
        <v>0</v>
      </c>
      <c r="AI177" s="16">
        <v>6</v>
      </c>
      <c r="AJ177" s="18">
        <f t="shared" si="56"/>
        <v>80057.127154799949</v>
      </c>
      <c r="AK177" s="16"/>
      <c r="AL177" s="18">
        <f t="shared" si="57"/>
        <v>0</v>
      </c>
      <c r="AM177" s="16"/>
      <c r="AN177" s="18">
        <f t="shared" si="58"/>
        <v>0</v>
      </c>
      <c r="AO177" s="16"/>
      <c r="AP177" s="18">
        <f t="shared" si="59"/>
        <v>0</v>
      </c>
      <c r="AQ177" s="16"/>
      <c r="AR177" s="18">
        <f t="shared" si="60"/>
        <v>0</v>
      </c>
      <c r="AS177" s="16"/>
      <c r="AT177" s="18">
        <f t="shared" si="61"/>
        <v>0</v>
      </c>
      <c r="AU177" s="16"/>
      <c r="AV177" s="18">
        <f t="shared" si="62"/>
        <v>0</v>
      </c>
      <c r="AW177" s="16">
        <v>7</v>
      </c>
      <c r="AX177" s="18">
        <f t="shared" si="63"/>
        <v>114870.19650013151</v>
      </c>
      <c r="AY177" s="54">
        <f t="shared" si="66"/>
        <v>273148.33788697561</v>
      </c>
    </row>
    <row r="178" spans="1:51">
      <c r="A178" s="55" t="s">
        <v>484</v>
      </c>
      <c r="B178" s="55" t="s">
        <v>492</v>
      </c>
      <c r="C178" s="15" t="s">
        <v>762</v>
      </c>
      <c r="D178" s="55" t="s">
        <v>203</v>
      </c>
      <c r="E178" s="55" t="s">
        <v>493</v>
      </c>
      <c r="F178" s="15">
        <f>'[2]F&amp;B Equipment'!CT178</f>
        <v>6</v>
      </c>
      <c r="G178" s="15">
        <v>10</v>
      </c>
      <c r="H178" s="15" t="s">
        <v>845</v>
      </c>
      <c r="I178" s="67">
        <v>12869</v>
      </c>
      <c r="J178" s="407">
        <f t="shared" si="64"/>
        <v>77214</v>
      </c>
      <c r="K178" s="37"/>
      <c r="L178" s="336">
        <f t="shared" si="46"/>
        <v>0</v>
      </c>
      <c r="M178" s="16"/>
      <c r="N178" s="17">
        <f t="shared" si="47"/>
        <v>0</v>
      </c>
      <c r="O178" s="16"/>
      <c r="P178" s="17">
        <f t="shared" si="48"/>
        <v>0</v>
      </c>
      <c r="Q178" s="16"/>
      <c r="R178" s="18">
        <f t="shared" si="45"/>
        <v>0</v>
      </c>
      <c r="S178" s="16"/>
      <c r="T178" s="18">
        <f t="shared" si="49"/>
        <v>0</v>
      </c>
      <c r="U178" s="16"/>
      <c r="V178" s="18">
        <f t="shared" si="65"/>
        <v>0</v>
      </c>
      <c r="W178" s="16"/>
      <c r="X178" s="18">
        <f t="shared" si="50"/>
        <v>0</v>
      </c>
      <c r="Y178" s="16">
        <v>6</v>
      </c>
      <c r="Z178" s="18">
        <f t="shared" si="51"/>
        <v>99241.447151638335</v>
      </c>
      <c r="AA178" s="16"/>
      <c r="AB178" s="18">
        <f t="shared" si="52"/>
        <v>0</v>
      </c>
      <c r="AC178" s="16"/>
      <c r="AD178" s="18">
        <f t="shared" si="53"/>
        <v>0</v>
      </c>
      <c r="AE178" s="16"/>
      <c r="AF178" s="18">
        <f t="shared" si="54"/>
        <v>0</v>
      </c>
      <c r="AG178" s="16"/>
      <c r="AH178" s="18">
        <f t="shared" si="55"/>
        <v>0</v>
      </c>
      <c r="AI178" s="16"/>
      <c r="AJ178" s="18">
        <f t="shared" si="56"/>
        <v>0</v>
      </c>
      <c r="AK178" s="16"/>
      <c r="AL178" s="18">
        <f t="shared" si="57"/>
        <v>0</v>
      </c>
      <c r="AM178" s="16"/>
      <c r="AN178" s="18">
        <f t="shared" si="58"/>
        <v>0</v>
      </c>
      <c r="AO178" s="16"/>
      <c r="AP178" s="18">
        <f t="shared" si="59"/>
        <v>0</v>
      </c>
      <c r="AQ178" s="16"/>
      <c r="AR178" s="18">
        <f t="shared" si="60"/>
        <v>0</v>
      </c>
      <c r="AS178" s="16">
        <v>6</v>
      </c>
      <c r="AT178" s="18">
        <f t="shared" si="61"/>
        <v>133372.20633690088</v>
      </c>
      <c r="AU178" s="16"/>
      <c r="AV178" s="18">
        <f t="shared" si="62"/>
        <v>0</v>
      </c>
      <c r="AW178" s="16"/>
      <c r="AX178" s="18">
        <f t="shared" si="63"/>
        <v>0</v>
      </c>
      <c r="AY178" s="54">
        <f t="shared" si="66"/>
        <v>232613.65348853922</v>
      </c>
    </row>
    <row r="179" spans="1:51">
      <c r="A179" s="55" t="s">
        <v>484</v>
      </c>
      <c r="B179" s="55" t="s">
        <v>531</v>
      </c>
      <c r="C179" s="15" t="s">
        <v>765</v>
      </c>
      <c r="D179" s="55" t="s">
        <v>420</v>
      </c>
      <c r="E179" s="55" t="s">
        <v>519</v>
      </c>
      <c r="F179" s="15">
        <f>'[2]F&amp;B Equipment'!CT179</f>
        <v>13</v>
      </c>
      <c r="G179" s="15">
        <v>10</v>
      </c>
      <c r="H179" s="15" t="s">
        <v>845</v>
      </c>
      <c r="I179" s="67">
        <v>12446</v>
      </c>
      <c r="J179" s="407">
        <f t="shared" si="64"/>
        <v>161798</v>
      </c>
      <c r="K179" s="37"/>
      <c r="L179" s="336">
        <f t="shared" si="46"/>
        <v>0</v>
      </c>
      <c r="M179" s="16"/>
      <c r="N179" s="17">
        <f t="shared" si="47"/>
        <v>0</v>
      </c>
      <c r="O179" s="16"/>
      <c r="P179" s="17">
        <f t="shared" si="48"/>
        <v>0</v>
      </c>
      <c r="Q179" s="16"/>
      <c r="R179" s="18">
        <f t="shared" si="45"/>
        <v>0</v>
      </c>
      <c r="S179" s="16"/>
      <c r="T179" s="18">
        <f t="shared" si="49"/>
        <v>0</v>
      </c>
      <c r="U179" s="16"/>
      <c r="V179" s="18">
        <f t="shared" si="65"/>
        <v>0</v>
      </c>
      <c r="W179" s="16">
        <v>7</v>
      </c>
      <c r="X179" s="18">
        <f t="shared" si="50"/>
        <v>108714.54418001359</v>
      </c>
      <c r="Y179" s="16"/>
      <c r="Z179" s="18">
        <f t="shared" si="51"/>
        <v>0</v>
      </c>
      <c r="AA179" s="16"/>
      <c r="AB179" s="18">
        <f t="shared" si="52"/>
        <v>0</v>
      </c>
      <c r="AC179" s="16"/>
      <c r="AD179" s="18">
        <f t="shared" si="53"/>
        <v>0</v>
      </c>
      <c r="AE179" s="16"/>
      <c r="AF179" s="18">
        <f t="shared" si="54"/>
        <v>0</v>
      </c>
      <c r="AG179" s="16"/>
      <c r="AH179" s="18">
        <f t="shared" si="55"/>
        <v>0</v>
      </c>
      <c r="AI179" s="16">
        <v>6</v>
      </c>
      <c r="AJ179" s="18">
        <f t="shared" si="56"/>
        <v>111266.44383792742</v>
      </c>
      <c r="AK179" s="16"/>
      <c r="AL179" s="18">
        <f t="shared" si="57"/>
        <v>0</v>
      </c>
      <c r="AM179" s="16"/>
      <c r="AN179" s="18">
        <f t="shared" si="58"/>
        <v>0</v>
      </c>
      <c r="AO179" s="16"/>
      <c r="AP179" s="18">
        <f t="shared" si="59"/>
        <v>0</v>
      </c>
      <c r="AQ179" s="16"/>
      <c r="AR179" s="18">
        <f t="shared" si="60"/>
        <v>0</v>
      </c>
      <c r="AS179" s="16"/>
      <c r="AT179" s="18">
        <f t="shared" si="61"/>
        <v>0</v>
      </c>
      <c r="AU179" s="16"/>
      <c r="AV179" s="18">
        <f t="shared" si="62"/>
        <v>0</v>
      </c>
      <c r="AW179" s="16"/>
      <c r="AX179" s="18">
        <f t="shared" si="63"/>
        <v>0</v>
      </c>
      <c r="AY179" s="54">
        <f t="shared" si="66"/>
        <v>219980.98801794101</v>
      </c>
    </row>
    <row r="180" spans="1:51" ht="30">
      <c r="A180" s="55" t="s">
        <v>484</v>
      </c>
      <c r="B180" s="56" t="s">
        <v>518</v>
      </c>
      <c r="C180" s="15" t="s">
        <v>865</v>
      </c>
      <c r="D180" s="55" t="s">
        <v>420</v>
      </c>
      <c r="E180" s="55" t="s">
        <v>519</v>
      </c>
      <c r="F180" s="15">
        <f>'[2]F&amp;B Equipment'!CT180</f>
        <v>1</v>
      </c>
      <c r="G180" s="15">
        <v>10</v>
      </c>
      <c r="H180" s="15" t="s">
        <v>845</v>
      </c>
      <c r="I180" s="67">
        <v>12446</v>
      </c>
      <c r="J180" s="407">
        <f t="shared" si="64"/>
        <v>12446</v>
      </c>
      <c r="K180" s="37"/>
      <c r="L180" s="336">
        <f t="shared" si="46"/>
        <v>0</v>
      </c>
      <c r="M180" s="16"/>
      <c r="N180" s="17">
        <f t="shared" si="47"/>
        <v>0</v>
      </c>
      <c r="O180" s="16"/>
      <c r="P180" s="17">
        <f t="shared" si="48"/>
        <v>0</v>
      </c>
      <c r="Q180" s="16"/>
      <c r="R180" s="18">
        <f t="shared" si="45"/>
        <v>0</v>
      </c>
      <c r="S180" s="16"/>
      <c r="T180" s="18">
        <f t="shared" si="49"/>
        <v>0</v>
      </c>
      <c r="U180" s="16"/>
      <c r="V180" s="18">
        <f t="shared" si="65"/>
        <v>0</v>
      </c>
      <c r="W180" s="16"/>
      <c r="X180" s="18">
        <f t="shared" si="50"/>
        <v>0</v>
      </c>
      <c r="Y180" s="16"/>
      <c r="Z180" s="18">
        <f t="shared" si="51"/>
        <v>0</v>
      </c>
      <c r="AA180" s="16"/>
      <c r="AB180" s="18">
        <f t="shared" si="52"/>
        <v>0</v>
      </c>
      <c r="AC180" s="16">
        <v>1</v>
      </c>
      <c r="AD180" s="18">
        <f t="shared" si="53"/>
        <v>16970.759674027675</v>
      </c>
      <c r="AE180" s="16"/>
      <c r="AF180" s="18">
        <f t="shared" si="54"/>
        <v>0</v>
      </c>
      <c r="AG180" s="16"/>
      <c r="AH180" s="18">
        <f t="shared" si="55"/>
        <v>0</v>
      </c>
      <c r="AI180" s="16"/>
      <c r="AJ180" s="18">
        <f t="shared" si="56"/>
        <v>0</v>
      </c>
      <c r="AK180" s="16"/>
      <c r="AL180" s="18">
        <f t="shared" si="57"/>
        <v>0</v>
      </c>
      <c r="AM180" s="16"/>
      <c r="AN180" s="18">
        <f t="shared" si="58"/>
        <v>0</v>
      </c>
      <c r="AO180" s="16"/>
      <c r="AP180" s="18">
        <f t="shared" si="59"/>
        <v>0</v>
      </c>
      <c r="AQ180" s="16"/>
      <c r="AR180" s="18">
        <f t="shared" si="60"/>
        <v>0</v>
      </c>
      <c r="AS180" s="16"/>
      <c r="AT180" s="18">
        <f t="shared" si="61"/>
        <v>0</v>
      </c>
      <c r="AU180" s="16"/>
      <c r="AV180" s="18">
        <f t="shared" si="62"/>
        <v>0</v>
      </c>
      <c r="AW180" s="16">
        <v>1</v>
      </c>
      <c r="AX180" s="18">
        <f t="shared" si="63"/>
        <v>22807.281895838507</v>
      </c>
      <c r="AY180" s="54">
        <f t="shared" si="66"/>
        <v>39778.041569866182</v>
      </c>
    </row>
    <row r="181" spans="1:51">
      <c r="A181" s="55" t="s">
        <v>484</v>
      </c>
      <c r="B181" s="55" t="s">
        <v>560</v>
      </c>
      <c r="C181" s="15" t="s">
        <v>827</v>
      </c>
      <c r="D181" s="55" t="s">
        <v>561</v>
      </c>
      <c r="E181" s="55" t="s">
        <v>562</v>
      </c>
      <c r="F181" s="15">
        <f>'[2]F&amp;B Equipment'!CT181</f>
        <v>4</v>
      </c>
      <c r="G181" s="15">
        <v>10</v>
      </c>
      <c r="H181" s="15" t="s">
        <v>845</v>
      </c>
      <c r="I181" s="67">
        <v>3721</v>
      </c>
      <c r="J181" s="407">
        <f t="shared" si="64"/>
        <v>14884</v>
      </c>
      <c r="K181" s="37"/>
      <c r="L181" s="336">
        <f t="shared" si="46"/>
        <v>0</v>
      </c>
      <c r="M181" s="16"/>
      <c r="N181" s="17">
        <f t="shared" si="47"/>
        <v>0</v>
      </c>
      <c r="O181" s="16"/>
      <c r="P181" s="17">
        <f t="shared" si="48"/>
        <v>0</v>
      </c>
      <c r="Q181" s="16"/>
      <c r="R181" s="18">
        <f t="shared" si="45"/>
        <v>0</v>
      </c>
      <c r="S181" s="16"/>
      <c r="T181" s="18">
        <f t="shared" si="49"/>
        <v>0</v>
      </c>
      <c r="U181" s="16"/>
      <c r="V181" s="18">
        <f t="shared" si="65"/>
        <v>0</v>
      </c>
      <c r="W181" s="16">
        <v>4</v>
      </c>
      <c r="X181" s="18">
        <f t="shared" si="50"/>
        <v>18572.889460472925</v>
      </c>
      <c r="Y181" s="16"/>
      <c r="Z181" s="18">
        <f t="shared" si="51"/>
        <v>0</v>
      </c>
      <c r="AA181" s="16"/>
      <c r="AB181" s="18">
        <f t="shared" si="52"/>
        <v>0</v>
      </c>
      <c r="AC181" s="16"/>
      <c r="AD181" s="18">
        <f t="shared" si="53"/>
        <v>0</v>
      </c>
      <c r="AE181" s="16"/>
      <c r="AF181" s="18">
        <f t="shared" si="54"/>
        <v>0</v>
      </c>
      <c r="AG181" s="16"/>
      <c r="AH181" s="18">
        <f t="shared" si="55"/>
        <v>0</v>
      </c>
      <c r="AI181" s="16"/>
      <c r="AJ181" s="18">
        <f t="shared" si="56"/>
        <v>0</v>
      </c>
      <c r="AK181" s="16"/>
      <c r="AL181" s="18">
        <f t="shared" si="57"/>
        <v>0</v>
      </c>
      <c r="AM181" s="16"/>
      <c r="AN181" s="18">
        <f t="shared" si="58"/>
        <v>0</v>
      </c>
      <c r="AO181" s="16"/>
      <c r="AP181" s="18">
        <f t="shared" si="59"/>
        <v>0</v>
      </c>
      <c r="AQ181" s="16">
        <v>4</v>
      </c>
      <c r="AR181" s="18">
        <f t="shared" si="60"/>
        <v>24960.410357677385</v>
      </c>
      <c r="AS181" s="16"/>
      <c r="AT181" s="18">
        <f t="shared" si="61"/>
        <v>0</v>
      </c>
      <c r="AU181" s="16"/>
      <c r="AV181" s="18">
        <f t="shared" si="62"/>
        <v>0</v>
      </c>
      <c r="AW181" s="16"/>
      <c r="AX181" s="18">
        <f t="shared" si="63"/>
        <v>0</v>
      </c>
      <c r="AY181" s="54">
        <f t="shared" si="66"/>
        <v>43533.299818150306</v>
      </c>
    </row>
    <row r="182" spans="1:51">
      <c r="A182" s="55" t="s">
        <v>484</v>
      </c>
      <c r="B182" s="55" t="s">
        <v>524</v>
      </c>
      <c r="C182" s="15" t="s">
        <v>838</v>
      </c>
      <c r="D182" s="55" t="s">
        <v>525</v>
      </c>
      <c r="E182" s="55"/>
      <c r="F182" s="15">
        <f>'[2]F&amp;B Equipment'!CT182</f>
        <v>1</v>
      </c>
      <c r="G182" s="15">
        <v>10</v>
      </c>
      <c r="H182" s="15" t="s">
        <v>845</v>
      </c>
      <c r="I182" s="67">
        <v>7174</v>
      </c>
      <c r="J182" s="407">
        <f t="shared" si="64"/>
        <v>7174</v>
      </c>
      <c r="K182" s="37"/>
      <c r="L182" s="336">
        <f t="shared" si="46"/>
        <v>0</v>
      </c>
      <c r="M182" s="16"/>
      <c r="N182" s="17">
        <f t="shared" si="47"/>
        <v>0</v>
      </c>
      <c r="O182" s="16"/>
      <c r="P182" s="17">
        <f t="shared" si="48"/>
        <v>0</v>
      </c>
      <c r="Q182" s="16"/>
      <c r="R182" s="18">
        <f t="shared" si="45"/>
        <v>0</v>
      </c>
      <c r="S182" s="16"/>
      <c r="T182" s="18">
        <f t="shared" si="49"/>
        <v>0</v>
      </c>
      <c r="U182" s="16"/>
      <c r="V182" s="18">
        <f t="shared" si="65"/>
        <v>0</v>
      </c>
      <c r="W182" s="16">
        <v>1</v>
      </c>
      <c r="X182" s="18">
        <f t="shared" si="50"/>
        <v>8952.0229097979554</v>
      </c>
      <c r="Y182" s="16"/>
      <c r="Z182" s="18">
        <f t="shared" si="51"/>
        <v>0</v>
      </c>
      <c r="AA182" s="16"/>
      <c r="AB182" s="18">
        <f t="shared" si="52"/>
        <v>0</v>
      </c>
      <c r="AC182" s="16"/>
      <c r="AD182" s="18">
        <f t="shared" si="53"/>
        <v>0</v>
      </c>
      <c r="AE182" s="16"/>
      <c r="AF182" s="18">
        <f t="shared" si="54"/>
        <v>0</v>
      </c>
      <c r="AG182" s="16"/>
      <c r="AH182" s="18">
        <f t="shared" si="55"/>
        <v>0</v>
      </c>
      <c r="AI182" s="16"/>
      <c r="AJ182" s="18">
        <f t="shared" si="56"/>
        <v>0</v>
      </c>
      <c r="AK182" s="16"/>
      <c r="AL182" s="18">
        <f t="shared" si="57"/>
        <v>0</v>
      </c>
      <c r="AM182" s="16"/>
      <c r="AN182" s="18">
        <f t="shared" si="58"/>
        <v>0</v>
      </c>
      <c r="AO182" s="16"/>
      <c r="AP182" s="18">
        <f t="shared" si="59"/>
        <v>0</v>
      </c>
      <c r="AQ182" s="16">
        <v>1</v>
      </c>
      <c r="AR182" s="18">
        <f t="shared" si="60"/>
        <v>12030.770216741303</v>
      </c>
      <c r="AS182" s="16"/>
      <c r="AT182" s="18">
        <f t="shared" si="61"/>
        <v>0</v>
      </c>
      <c r="AU182" s="16"/>
      <c r="AV182" s="18">
        <f t="shared" si="62"/>
        <v>0</v>
      </c>
      <c r="AW182" s="16"/>
      <c r="AX182" s="18">
        <f t="shared" si="63"/>
        <v>0</v>
      </c>
      <c r="AY182" s="54">
        <f t="shared" si="66"/>
        <v>20982.793126539258</v>
      </c>
    </row>
    <row r="183" spans="1:51">
      <c r="A183" s="55" t="s">
        <v>484</v>
      </c>
      <c r="B183" s="55" t="s">
        <v>504</v>
      </c>
      <c r="C183" s="15"/>
      <c r="D183" s="55" t="s">
        <v>203</v>
      </c>
      <c r="E183" s="55" t="s">
        <v>505</v>
      </c>
      <c r="F183" s="15">
        <f>'[2]F&amp;B Equipment'!CT183</f>
        <v>27</v>
      </c>
      <c r="G183" s="15">
        <v>7</v>
      </c>
      <c r="H183" s="15" t="s">
        <v>845</v>
      </c>
      <c r="I183" s="67">
        <v>3751</v>
      </c>
      <c r="J183" s="407">
        <f t="shared" si="64"/>
        <v>101277</v>
      </c>
      <c r="K183" s="37"/>
      <c r="L183" s="336">
        <f t="shared" si="46"/>
        <v>0</v>
      </c>
      <c r="M183" s="16"/>
      <c r="N183" s="17">
        <f t="shared" si="47"/>
        <v>0</v>
      </c>
      <c r="O183" s="16"/>
      <c r="P183" s="17">
        <f t="shared" si="48"/>
        <v>0</v>
      </c>
      <c r="Q183" s="16"/>
      <c r="R183" s="18">
        <f t="shared" si="45"/>
        <v>0</v>
      </c>
      <c r="S183" s="16">
        <v>9</v>
      </c>
      <c r="T183" s="18">
        <f t="shared" si="49"/>
        <v>39707.718721585203</v>
      </c>
      <c r="U183" s="16"/>
      <c r="V183" s="18">
        <f t="shared" si="65"/>
        <v>0</v>
      </c>
      <c r="W183" s="16"/>
      <c r="X183" s="18">
        <f t="shared" si="50"/>
        <v>0</v>
      </c>
      <c r="Y183" s="16"/>
      <c r="Z183" s="18">
        <f t="shared" si="51"/>
        <v>0</v>
      </c>
      <c r="AA183" s="16"/>
      <c r="AB183" s="18">
        <f t="shared" si="52"/>
        <v>0</v>
      </c>
      <c r="AC183" s="16">
        <v>9</v>
      </c>
      <c r="AD183" s="18">
        <f t="shared" si="53"/>
        <v>46032.128863530474</v>
      </c>
      <c r="AE183" s="16"/>
      <c r="AF183" s="18">
        <f t="shared" si="54"/>
        <v>0</v>
      </c>
      <c r="AG183" s="16"/>
      <c r="AH183" s="18">
        <f t="shared" si="55"/>
        <v>0</v>
      </c>
      <c r="AI183" s="16"/>
      <c r="AJ183" s="18">
        <f t="shared" si="56"/>
        <v>0</v>
      </c>
      <c r="AK183" s="16"/>
      <c r="AL183" s="18">
        <f t="shared" si="57"/>
        <v>0</v>
      </c>
      <c r="AM183" s="16">
        <v>9</v>
      </c>
      <c r="AN183" s="18">
        <f t="shared" si="58"/>
        <v>53363.853576327601</v>
      </c>
      <c r="AO183" s="16"/>
      <c r="AP183" s="18">
        <f t="shared" si="59"/>
        <v>0</v>
      </c>
      <c r="AQ183" s="16"/>
      <c r="AR183" s="18">
        <f t="shared" si="60"/>
        <v>0</v>
      </c>
      <c r="AS183" s="16"/>
      <c r="AT183" s="18">
        <f t="shared" si="61"/>
        <v>0</v>
      </c>
      <c r="AU183" s="16"/>
      <c r="AV183" s="18">
        <f t="shared" si="62"/>
        <v>0</v>
      </c>
      <c r="AW183" s="16">
        <v>9</v>
      </c>
      <c r="AX183" s="18">
        <f t="shared" si="63"/>
        <v>61863.331955777932</v>
      </c>
      <c r="AY183" s="54">
        <f t="shared" si="66"/>
        <v>200967.0331172212</v>
      </c>
    </row>
    <row r="184" spans="1:51">
      <c r="A184" s="55" t="s">
        <v>484</v>
      </c>
      <c r="B184" s="55" t="s">
        <v>1327</v>
      </c>
      <c r="C184" s="15" t="s">
        <v>839</v>
      </c>
      <c r="D184" s="55"/>
      <c r="E184" s="55"/>
      <c r="F184" s="15">
        <f>'[2]F&amp;B Equipment'!CT184</f>
        <v>2</v>
      </c>
      <c r="G184" s="15">
        <v>10</v>
      </c>
      <c r="H184" s="15" t="s">
        <v>845</v>
      </c>
      <c r="I184" s="67">
        <v>3061</v>
      </c>
      <c r="J184" s="407">
        <f t="shared" si="64"/>
        <v>6122</v>
      </c>
      <c r="K184" s="37"/>
      <c r="L184" s="336">
        <f t="shared" si="46"/>
        <v>0</v>
      </c>
      <c r="M184" s="16"/>
      <c r="N184" s="17">
        <f t="shared" si="47"/>
        <v>0</v>
      </c>
      <c r="O184" s="16"/>
      <c r="P184" s="17">
        <f t="shared" si="48"/>
        <v>0</v>
      </c>
      <c r="Q184" s="16"/>
      <c r="R184" s="18">
        <f t="shared" si="45"/>
        <v>0</v>
      </c>
      <c r="S184" s="16"/>
      <c r="T184" s="18">
        <f t="shared" si="49"/>
        <v>0</v>
      </c>
      <c r="U184" s="16"/>
      <c r="V184" s="18">
        <f t="shared" si="65"/>
        <v>0</v>
      </c>
      <c r="W184" s="16"/>
      <c r="X184" s="18">
        <f t="shared" si="50"/>
        <v>0</v>
      </c>
      <c r="Y184" s="16"/>
      <c r="Z184" s="18">
        <f t="shared" si="51"/>
        <v>0</v>
      </c>
      <c r="AA184" s="16">
        <v>2</v>
      </c>
      <c r="AB184" s="18">
        <f t="shared" si="52"/>
        <v>8104.5253923666678</v>
      </c>
      <c r="AC184" s="16"/>
      <c r="AD184" s="18">
        <f t="shared" si="53"/>
        <v>0</v>
      </c>
      <c r="AE184" s="16"/>
      <c r="AF184" s="18">
        <f t="shared" si="54"/>
        <v>0</v>
      </c>
      <c r="AG184" s="16"/>
      <c r="AH184" s="18">
        <f t="shared" si="55"/>
        <v>0</v>
      </c>
      <c r="AI184" s="16"/>
      <c r="AJ184" s="18">
        <f t="shared" si="56"/>
        <v>0</v>
      </c>
      <c r="AK184" s="16"/>
      <c r="AL184" s="18">
        <f t="shared" si="57"/>
        <v>0</v>
      </c>
      <c r="AM184" s="16"/>
      <c r="AN184" s="18">
        <f t="shared" si="58"/>
        <v>0</v>
      </c>
      <c r="AO184" s="16"/>
      <c r="AP184" s="18">
        <f t="shared" si="59"/>
        <v>0</v>
      </c>
      <c r="AQ184" s="16"/>
      <c r="AR184" s="18">
        <f t="shared" si="60"/>
        <v>0</v>
      </c>
      <c r="AS184" s="16"/>
      <c r="AT184" s="18">
        <f t="shared" si="61"/>
        <v>0</v>
      </c>
      <c r="AU184" s="16">
        <v>2</v>
      </c>
      <c r="AV184" s="18">
        <f t="shared" si="62"/>
        <v>10891.804421611914</v>
      </c>
      <c r="AW184" s="16"/>
      <c r="AX184" s="18">
        <f t="shared" si="63"/>
        <v>0</v>
      </c>
      <c r="AY184" s="54">
        <f t="shared" si="66"/>
        <v>18996.329813978584</v>
      </c>
    </row>
    <row r="185" spans="1:51">
      <c r="A185" s="55" t="s">
        <v>484</v>
      </c>
      <c r="B185" s="56" t="s">
        <v>520</v>
      </c>
      <c r="C185" s="15" t="s">
        <v>864</v>
      </c>
      <c r="D185" s="55" t="s">
        <v>420</v>
      </c>
      <c r="E185" s="55" t="s">
        <v>521</v>
      </c>
      <c r="F185" s="15">
        <f>'[2]F&amp;B Equipment'!CT185</f>
        <v>5</v>
      </c>
      <c r="G185" s="15">
        <v>10</v>
      </c>
      <c r="H185" s="15" t="s">
        <v>845</v>
      </c>
      <c r="I185" s="67">
        <v>7200</v>
      </c>
      <c r="J185" s="407">
        <f t="shared" si="64"/>
        <v>36000</v>
      </c>
      <c r="K185" s="37"/>
      <c r="L185" s="336">
        <f t="shared" si="46"/>
        <v>0</v>
      </c>
      <c r="M185" s="16"/>
      <c r="N185" s="17">
        <f t="shared" si="47"/>
        <v>0</v>
      </c>
      <c r="O185" s="16"/>
      <c r="P185" s="17">
        <f t="shared" si="48"/>
        <v>0</v>
      </c>
      <c r="Q185" s="16"/>
      <c r="R185" s="18">
        <f t="shared" si="45"/>
        <v>0</v>
      </c>
      <c r="S185" s="16"/>
      <c r="T185" s="18">
        <f t="shared" si="49"/>
        <v>0</v>
      </c>
      <c r="U185" s="16"/>
      <c r="V185" s="18">
        <f t="shared" si="65"/>
        <v>0</v>
      </c>
      <c r="W185" s="16"/>
      <c r="X185" s="18">
        <f t="shared" si="50"/>
        <v>0</v>
      </c>
      <c r="Y185" s="16"/>
      <c r="Z185" s="18">
        <f t="shared" si="51"/>
        <v>0</v>
      </c>
      <c r="AA185" s="16">
        <v>5</v>
      </c>
      <c r="AB185" s="18">
        <f t="shared" si="52"/>
        <v>47658.104234759892</v>
      </c>
      <c r="AC185" s="16"/>
      <c r="AD185" s="18">
        <f t="shared" si="53"/>
        <v>0</v>
      </c>
      <c r="AE185" s="16"/>
      <c r="AF185" s="18">
        <f t="shared" si="54"/>
        <v>0</v>
      </c>
      <c r="AG185" s="16"/>
      <c r="AH185" s="18">
        <f t="shared" si="55"/>
        <v>0</v>
      </c>
      <c r="AI185" s="16"/>
      <c r="AJ185" s="18">
        <f t="shared" si="56"/>
        <v>0</v>
      </c>
      <c r="AK185" s="16"/>
      <c r="AL185" s="18">
        <f t="shared" si="57"/>
        <v>0</v>
      </c>
      <c r="AM185" s="16"/>
      <c r="AN185" s="18">
        <f t="shared" si="58"/>
        <v>0</v>
      </c>
      <c r="AO185" s="16"/>
      <c r="AP185" s="18">
        <f t="shared" si="59"/>
        <v>0</v>
      </c>
      <c r="AQ185" s="16"/>
      <c r="AR185" s="18">
        <f t="shared" si="60"/>
        <v>0</v>
      </c>
      <c r="AS185" s="16"/>
      <c r="AT185" s="18">
        <f t="shared" si="61"/>
        <v>0</v>
      </c>
      <c r="AU185" s="16">
        <v>5</v>
      </c>
      <c r="AV185" s="18">
        <f t="shared" si="62"/>
        <v>64048.506889583288</v>
      </c>
      <c r="AW185" s="16"/>
      <c r="AX185" s="18">
        <f t="shared" si="63"/>
        <v>0</v>
      </c>
      <c r="AY185" s="54">
        <f t="shared" si="66"/>
        <v>111706.61112434318</v>
      </c>
    </row>
    <row r="186" spans="1:51">
      <c r="A186" s="55" t="s">
        <v>484</v>
      </c>
      <c r="B186" s="55" t="s">
        <v>528</v>
      </c>
      <c r="C186" s="19" t="s">
        <v>840</v>
      </c>
      <c r="D186" s="55" t="s">
        <v>420</v>
      </c>
      <c r="E186" s="55" t="s">
        <v>530</v>
      </c>
      <c r="F186" s="15">
        <f>'[2]F&amp;B Equipment'!CT186</f>
        <v>10</v>
      </c>
      <c r="G186" s="15">
        <v>10</v>
      </c>
      <c r="H186" s="15" t="s">
        <v>845</v>
      </c>
      <c r="I186" s="67">
        <v>6342</v>
      </c>
      <c r="J186" s="407">
        <f t="shared" si="64"/>
        <v>63420</v>
      </c>
      <c r="K186" s="37"/>
      <c r="L186" s="336">
        <f t="shared" si="46"/>
        <v>0</v>
      </c>
      <c r="M186" s="16"/>
      <c r="N186" s="17">
        <f t="shared" si="47"/>
        <v>0</v>
      </c>
      <c r="O186" s="16"/>
      <c r="P186" s="17">
        <f t="shared" si="48"/>
        <v>0</v>
      </c>
      <c r="Q186" s="16"/>
      <c r="R186" s="18">
        <f t="shared" si="45"/>
        <v>0</v>
      </c>
      <c r="S186" s="16">
        <v>5</v>
      </c>
      <c r="T186" s="18">
        <f t="shared" si="49"/>
        <v>37297.661680188001</v>
      </c>
      <c r="U186" s="16"/>
      <c r="V186" s="18">
        <f t="shared" si="65"/>
        <v>0</v>
      </c>
      <c r="W186" s="16"/>
      <c r="X186" s="18">
        <f t="shared" si="50"/>
        <v>0</v>
      </c>
      <c r="Y186" s="16"/>
      <c r="Z186" s="18">
        <f t="shared" si="51"/>
        <v>0</v>
      </c>
      <c r="AA186" s="16"/>
      <c r="AB186" s="18">
        <f t="shared" si="52"/>
        <v>0</v>
      </c>
      <c r="AC186" s="16">
        <v>5</v>
      </c>
      <c r="AD186" s="18">
        <f t="shared" si="53"/>
        <v>43238.212217854532</v>
      </c>
      <c r="AE186" s="16"/>
      <c r="AF186" s="18">
        <f t="shared" si="54"/>
        <v>0</v>
      </c>
      <c r="AG186" s="16"/>
      <c r="AH186" s="18">
        <f t="shared" si="55"/>
        <v>0</v>
      </c>
      <c r="AI186" s="16"/>
      <c r="AJ186" s="18">
        <f t="shared" si="56"/>
        <v>0</v>
      </c>
      <c r="AK186" s="16"/>
      <c r="AL186" s="18">
        <f t="shared" si="57"/>
        <v>0</v>
      </c>
      <c r="AM186" s="16">
        <v>5</v>
      </c>
      <c r="AN186" s="18">
        <f t="shared" si="58"/>
        <v>50124.938443240273</v>
      </c>
      <c r="AO186" s="16"/>
      <c r="AP186" s="18">
        <f t="shared" si="59"/>
        <v>0</v>
      </c>
      <c r="AQ186" s="16"/>
      <c r="AR186" s="18">
        <f t="shared" si="60"/>
        <v>0</v>
      </c>
      <c r="AS186" s="16"/>
      <c r="AT186" s="18">
        <f t="shared" si="61"/>
        <v>0</v>
      </c>
      <c r="AU186" s="16"/>
      <c r="AV186" s="18">
        <f t="shared" si="62"/>
        <v>0</v>
      </c>
      <c r="AW186" s="16">
        <v>5</v>
      </c>
      <c r="AX186" s="18">
        <f t="shared" si="63"/>
        <v>58108.541613131856</v>
      </c>
      <c r="AY186" s="54">
        <f t="shared" si="66"/>
        <v>188769.35395441466</v>
      </c>
    </row>
    <row r="187" spans="1:51">
      <c r="A187" s="55" t="s">
        <v>484</v>
      </c>
      <c r="B187" s="55" t="s">
        <v>568</v>
      </c>
      <c r="C187" s="15" t="s">
        <v>841</v>
      </c>
      <c r="D187" s="55" t="s">
        <v>569</v>
      </c>
      <c r="E187" s="55" t="s">
        <v>570</v>
      </c>
      <c r="F187" s="15">
        <f>'[2]F&amp;B Equipment'!CT187</f>
        <v>3</v>
      </c>
      <c r="G187" s="15">
        <v>10</v>
      </c>
      <c r="H187" s="15" t="s">
        <v>845</v>
      </c>
      <c r="I187" s="67">
        <v>3500</v>
      </c>
      <c r="J187" s="407">
        <f t="shared" si="64"/>
        <v>10500</v>
      </c>
      <c r="K187" s="37"/>
      <c r="L187" s="336">
        <f t="shared" si="46"/>
        <v>0</v>
      </c>
      <c r="M187" s="16"/>
      <c r="N187" s="17">
        <f t="shared" si="47"/>
        <v>0</v>
      </c>
      <c r="O187" s="16"/>
      <c r="P187" s="17">
        <f t="shared" si="48"/>
        <v>0</v>
      </c>
      <c r="Q187" s="16"/>
      <c r="R187" s="18">
        <f t="shared" si="45"/>
        <v>0</v>
      </c>
      <c r="S187" s="16"/>
      <c r="T187" s="18">
        <f t="shared" si="49"/>
        <v>0</v>
      </c>
      <c r="U187" s="16"/>
      <c r="V187" s="18">
        <f t="shared" si="65"/>
        <v>0</v>
      </c>
      <c r="W187" s="16">
        <v>3</v>
      </c>
      <c r="X187" s="18">
        <f t="shared" si="50"/>
        <v>13102.34744255346</v>
      </c>
      <c r="Y187" s="16"/>
      <c r="Z187" s="18">
        <f t="shared" si="51"/>
        <v>0</v>
      </c>
      <c r="AA187" s="16"/>
      <c r="AB187" s="18">
        <f t="shared" si="52"/>
        <v>0</v>
      </c>
      <c r="AC187" s="16"/>
      <c r="AD187" s="18">
        <f t="shared" si="53"/>
        <v>0</v>
      </c>
      <c r="AE187" s="16"/>
      <c r="AF187" s="18">
        <f t="shared" si="54"/>
        <v>0</v>
      </c>
      <c r="AG187" s="16"/>
      <c r="AH187" s="18">
        <f t="shared" si="55"/>
        <v>0</v>
      </c>
      <c r="AI187" s="16"/>
      <c r="AJ187" s="18">
        <f t="shared" si="56"/>
        <v>0</v>
      </c>
      <c r="AK187" s="16"/>
      <c r="AL187" s="18">
        <f t="shared" si="57"/>
        <v>0</v>
      </c>
      <c r="AM187" s="16"/>
      <c r="AN187" s="18">
        <f t="shared" si="58"/>
        <v>0</v>
      </c>
      <c r="AO187" s="16"/>
      <c r="AP187" s="18">
        <f t="shared" si="59"/>
        <v>0</v>
      </c>
      <c r="AQ187" s="16">
        <v>3</v>
      </c>
      <c r="AR187" s="18">
        <f t="shared" si="60"/>
        <v>17608.459335905169</v>
      </c>
      <c r="AS187" s="16"/>
      <c r="AT187" s="18">
        <f t="shared" si="61"/>
        <v>0</v>
      </c>
      <c r="AU187" s="16"/>
      <c r="AV187" s="18">
        <f t="shared" si="62"/>
        <v>0</v>
      </c>
      <c r="AW187" s="16"/>
      <c r="AX187" s="18">
        <f t="shared" si="63"/>
        <v>0</v>
      </c>
      <c r="AY187" s="54">
        <f t="shared" si="66"/>
        <v>30710.806778458631</v>
      </c>
    </row>
    <row r="188" spans="1:51">
      <c r="A188" s="55" t="s">
        <v>484</v>
      </c>
      <c r="B188" s="55" t="s">
        <v>545</v>
      </c>
      <c r="C188" s="15" t="s">
        <v>702</v>
      </c>
      <c r="D188" s="55" t="s">
        <v>511</v>
      </c>
      <c r="E188" s="55" t="s">
        <v>546</v>
      </c>
      <c r="F188" s="15">
        <f>'[2]F&amp;B Equipment'!CT188</f>
        <v>4</v>
      </c>
      <c r="G188" s="15">
        <v>10</v>
      </c>
      <c r="H188" s="15" t="s">
        <v>845</v>
      </c>
      <c r="I188" s="67">
        <v>3850</v>
      </c>
      <c r="J188" s="407">
        <f t="shared" si="64"/>
        <v>15400</v>
      </c>
      <c r="K188" s="37"/>
      <c r="L188" s="336">
        <f t="shared" si="46"/>
        <v>0</v>
      </c>
      <c r="M188" s="16"/>
      <c r="N188" s="17">
        <f t="shared" si="47"/>
        <v>0</v>
      </c>
      <c r="O188" s="16"/>
      <c r="P188" s="17">
        <f t="shared" si="48"/>
        <v>0</v>
      </c>
      <c r="Q188" s="16"/>
      <c r="R188" s="18">
        <f t="shared" si="45"/>
        <v>0</v>
      </c>
      <c r="S188" s="16"/>
      <c r="T188" s="18">
        <f t="shared" si="49"/>
        <v>0</v>
      </c>
      <c r="U188" s="16"/>
      <c r="V188" s="18">
        <f t="shared" si="65"/>
        <v>0</v>
      </c>
      <c r="W188" s="16">
        <v>4</v>
      </c>
      <c r="X188" s="18">
        <f t="shared" si="50"/>
        <v>19216.776249078412</v>
      </c>
      <c r="Y188" s="16"/>
      <c r="Z188" s="18">
        <f t="shared" si="51"/>
        <v>0</v>
      </c>
      <c r="AA188" s="16"/>
      <c r="AB188" s="18">
        <f t="shared" si="52"/>
        <v>0</v>
      </c>
      <c r="AC188" s="16"/>
      <c r="AD188" s="18">
        <f t="shared" si="53"/>
        <v>0</v>
      </c>
      <c r="AE188" s="16"/>
      <c r="AF188" s="18">
        <f t="shared" si="54"/>
        <v>0</v>
      </c>
      <c r="AG188" s="16"/>
      <c r="AH188" s="18">
        <f t="shared" si="55"/>
        <v>0</v>
      </c>
      <c r="AI188" s="16"/>
      <c r="AJ188" s="18">
        <f t="shared" si="56"/>
        <v>0</v>
      </c>
      <c r="AK188" s="16"/>
      <c r="AL188" s="18">
        <f t="shared" si="57"/>
        <v>0</v>
      </c>
      <c r="AM188" s="16"/>
      <c r="AN188" s="18">
        <f t="shared" si="58"/>
        <v>0</v>
      </c>
      <c r="AO188" s="16"/>
      <c r="AP188" s="18">
        <f t="shared" si="59"/>
        <v>0</v>
      </c>
      <c r="AQ188" s="16">
        <v>4</v>
      </c>
      <c r="AR188" s="18">
        <f t="shared" si="60"/>
        <v>25825.740359327581</v>
      </c>
      <c r="AS188" s="16"/>
      <c r="AT188" s="18">
        <f t="shared" si="61"/>
        <v>0</v>
      </c>
      <c r="AU188" s="16"/>
      <c r="AV188" s="18">
        <f t="shared" si="62"/>
        <v>0</v>
      </c>
      <c r="AW188" s="16"/>
      <c r="AX188" s="18">
        <f t="shared" si="63"/>
        <v>0</v>
      </c>
      <c r="AY188" s="54">
        <f t="shared" si="66"/>
        <v>45042.516608405989</v>
      </c>
    </row>
    <row r="189" spans="1:51">
      <c r="A189" s="55" t="s">
        <v>484</v>
      </c>
      <c r="B189" s="55" t="s">
        <v>532</v>
      </c>
      <c r="C189" s="15" t="s">
        <v>762</v>
      </c>
      <c r="D189" s="55" t="s">
        <v>500</v>
      </c>
      <c r="E189" s="55" t="s">
        <v>533</v>
      </c>
      <c r="F189" s="15">
        <f>'[2]F&amp;B Equipment'!CT189</f>
        <v>30</v>
      </c>
      <c r="G189" s="15">
        <v>10</v>
      </c>
      <c r="H189" s="15" t="s">
        <v>845</v>
      </c>
      <c r="I189" s="67">
        <v>12547</v>
      </c>
      <c r="J189" s="407">
        <f t="shared" si="64"/>
        <v>376410</v>
      </c>
      <c r="K189" s="37"/>
      <c r="L189" s="336">
        <f t="shared" si="46"/>
        <v>0</v>
      </c>
      <c r="M189" s="16"/>
      <c r="N189" s="17">
        <f t="shared" si="47"/>
        <v>0</v>
      </c>
      <c r="O189" s="16"/>
      <c r="P189" s="17">
        <f t="shared" si="48"/>
        <v>0</v>
      </c>
      <c r="Q189" s="16"/>
      <c r="R189" s="18">
        <f t="shared" si="45"/>
        <v>0</v>
      </c>
      <c r="S189" s="16"/>
      <c r="T189" s="18">
        <f t="shared" si="49"/>
        <v>0</v>
      </c>
      <c r="U189" s="16">
        <v>15</v>
      </c>
      <c r="V189" s="18">
        <f t="shared" si="65"/>
        <v>228009.92144482423</v>
      </c>
      <c r="W189" s="16"/>
      <c r="X189" s="18">
        <f t="shared" si="50"/>
        <v>0</v>
      </c>
      <c r="Y189" s="16"/>
      <c r="Z189" s="18">
        <f t="shared" si="51"/>
        <v>0</v>
      </c>
      <c r="AA189" s="16"/>
      <c r="AB189" s="18">
        <f t="shared" si="52"/>
        <v>0</v>
      </c>
      <c r="AC189" s="16"/>
      <c r="AD189" s="18">
        <f t="shared" si="53"/>
        <v>0</v>
      </c>
      <c r="AE189" s="16"/>
      <c r="AF189" s="18">
        <f t="shared" si="54"/>
        <v>0</v>
      </c>
      <c r="AG189" s="16"/>
      <c r="AH189" s="18">
        <f t="shared" si="55"/>
        <v>0</v>
      </c>
      <c r="AI189" s="16"/>
      <c r="AJ189" s="18">
        <f t="shared" si="56"/>
        <v>0</v>
      </c>
      <c r="AK189" s="16"/>
      <c r="AL189" s="18">
        <f t="shared" si="57"/>
        <v>0</v>
      </c>
      <c r="AM189" s="16"/>
      <c r="AN189" s="18">
        <f t="shared" si="58"/>
        <v>0</v>
      </c>
      <c r="AO189" s="16">
        <v>15</v>
      </c>
      <c r="AP189" s="18">
        <f t="shared" si="59"/>
        <v>306426.26808266592</v>
      </c>
      <c r="AQ189" s="16"/>
      <c r="AR189" s="18">
        <f t="shared" si="60"/>
        <v>0</v>
      </c>
      <c r="AS189" s="16"/>
      <c r="AT189" s="18">
        <f t="shared" si="61"/>
        <v>0</v>
      </c>
      <c r="AU189" s="16"/>
      <c r="AV189" s="18">
        <f t="shared" si="62"/>
        <v>0</v>
      </c>
      <c r="AW189" s="16"/>
      <c r="AX189" s="18">
        <f t="shared" si="63"/>
        <v>0</v>
      </c>
      <c r="AY189" s="54">
        <f t="shared" si="66"/>
        <v>534436.18952749018</v>
      </c>
    </row>
    <row r="190" spans="1:51">
      <c r="A190" s="55" t="s">
        <v>484</v>
      </c>
      <c r="B190" s="55" t="s">
        <v>494</v>
      </c>
      <c r="C190" s="15" t="s">
        <v>762</v>
      </c>
      <c r="D190" s="55" t="s">
        <v>826</v>
      </c>
      <c r="E190" s="55" t="s">
        <v>496</v>
      </c>
      <c r="F190" s="15">
        <f>'[2]F&amp;B Equipment'!CT190</f>
        <v>7</v>
      </c>
      <c r="G190" s="15">
        <v>10</v>
      </c>
      <c r="H190" s="15" t="s">
        <v>845</v>
      </c>
      <c r="I190" s="67">
        <v>8810</v>
      </c>
      <c r="J190" s="407">
        <f t="shared" si="64"/>
        <v>61670</v>
      </c>
      <c r="K190" s="37"/>
      <c r="L190" s="336">
        <f t="shared" si="46"/>
        <v>0</v>
      </c>
      <c r="M190" s="16"/>
      <c r="N190" s="17">
        <f t="shared" si="47"/>
        <v>0</v>
      </c>
      <c r="O190" s="16"/>
      <c r="P190" s="17">
        <f t="shared" si="48"/>
        <v>0</v>
      </c>
      <c r="Q190" s="16"/>
      <c r="R190" s="18">
        <f t="shared" si="45"/>
        <v>0</v>
      </c>
      <c r="S190" s="16"/>
      <c r="T190" s="18">
        <f t="shared" si="49"/>
        <v>0</v>
      </c>
      <c r="U190" s="16"/>
      <c r="V190" s="18">
        <f t="shared" si="65"/>
        <v>0</v>
      </c>
      <c r="W190" s="16"/>
      <c r="X190" s="18">
        <f t="shared" si="50"/>
        <v>0</v>
      </c>
      <c r="Y190" s="16">
        <v>7</v>
      </c>
      <c r="Z190" s="18">
        <f t="shared" si="51"/>
        <v>79263.087598641912</v>
      </c>
      <c r="AA190" s="16"/>
      <c r="AB190" s="18">
        <f t="shared" si="52"/>
        <v>0</v>
      </c>
      <c r="AC190" s="16"/>
      <c r="AD190" s="18">
        <f t="shared" si="53"/>
        <v>0</v>
      </c>
      <c r="AE190" s="16"/>
      <c r="AF190" s="18">
        <f t="shared" si="54"/>
        <v>0</v>
      </c>
      <c r="AG190" s="16"/>
      <c r="AH190" s="18">
        <f t="shared" si="55"/>
        <v>0</v>
      </c>
      <c r="AI190" s="16"/>
      <c r="AJ190" s="18">
        <f t="shared" si="56"/>
        <v>0</v>
      </c>
      <c r="AK190" s="16"/>
      <c r="AL190" s="18">
        <f t="shared" si="57"/>
        <v>0</v>
      </c>
      <c r="AM190" s="16"/>
      <c r="AN190" s="18">
        <f t="shared" si="58"/>
        <v>0</v>
      </c>
      <c r="AO190" s="16"/>
      <c r="AP190" s="18">
        <f t="shared" si="59"/>
        <v>0</v>
      </c>
      <c r="AQ190" s="16"/>
      <c r="AR190" s="18">
        <f t="shared" si="60"/>
        <v>0</v>
      </c>
      <c r="AS190" s="16">
        <v>7</v>
      </c>
      <c r="AT190" s="18">
        <f t="shared" si="61"/>
        <v>106522.96170120285</v>
      </c>
      <c r="AU190" s="16"/>
      <c r="AV190" s="18">
        <f t="shared" si="62"/>
        <v>0</v>
      </c>
      <c r="AW190" s="16"/>
      <c r="AX190" s="18">
        <f t="shared" si="63"/>
        <v>0</v>
      </c>
      <c r="AY190" s="54">
        <f t="shared" si="66"/>
        <v>185786.04929984477</v>
      </c>
    </row>
    <row r="191" spans="1:51">
      <c r="A191" s="55" t="s">
        <v>484</v>
      </c>
      <c r="B191" s="55" t="s">
        <v>502</v>
      </c>
      <c r="C191" s="15"/>
      <c r="D191" s="55" t="s">
        <v>826</v>
      </c>
      <c r="E191" s="55" t="s">
        <v>503</v>
      </c>
      <c r="F191" s="15">
        <f>'[2]F&amp;B Equipment'!CT191</f>
        <v>19</v>
      </c>
      <c r="G191" s="15">
        <v>10</v>
      </c>
      <c r="H191" s="15" t="s">
        <v>845</v>
      </c>
      <c r="I191" s="67">
        <v>9423</v>
      </c>
      <c r="J191" s="407">
        <f t="shared" si="64"/>
        <v>179037</v>
      </c>
      <c r="K191" s="37"/>
      <c r="L191" s="336">
        <f t="shared" si="46"/>
        <v>0</v>
      </c>
      <c r="M191" s="16"/>
      <c r="N191" s="17">
        <f t="shared" si="47"/>
        <v>0</v>
      </c>
      <c r="O191" s="16"/>
      <c r="P191" s="17">
        <f t="shared" si="48"/>
        <v>0</v>
      </c>
      <c r="Q191" s="16"/>
      <c r="R191" s="18">
        <f>Q191*(I191*R$8)</f>
        <v>0</v>
      </c>
      <c r="S191" s="16"/>
      <c r="T191" s="18">
        <f t="shared" si="49"/>
        <v>0</v>
      </c>
      <c r="U191" s="16">
        <v>9</v>
      </c>
      <c r="V191" s="18">
        <f t="shared" si="65"/>
        <v>102743.48400930478</v>
      </c>
      <c r="W191" s="16"/>
      <c r="X191" s="18">
        <f t="shared" si="50"/>
        <v>0</v>
      </c>
      <c r="Y191" s="16"/>
      <c r="Z191" s="18">
        <f t="shared" si="51"/>
        <v>0</v>
      </c>
      <c r="AA191" s="16"/>
      <c r="AB191" s="18">
        <f t="shared" si="52"/>
        <v>0</v>
      </c>
      <c r="AC191" s="16"/>
      <c r="AD191" s="18">
        <f t="shared" si="53"/>
        <v>0</v>
      </c>
      <c r="AE191" s="16"/>
      <c r="AF191" s="18">
        <f t="shared" si="54"/>
        <v>0</v>
      </c>
      <c r="AG191" s="16"/>
      <c r="AH191" s="18">
        <f t="shared" si="55"/>
        <v>0</v>
      </c>
      <c r="AI191" s="16"/>
      <c r="AJ191" s="18">
        <f t="shared" si="56"/>
        <v>0</v>
      </c>
      <c r="AK191" s="16"/>
      <c r="AL191" s="18">
        <f t="shared" si="57"/>
        <v>0</v>
      </c>
      <c r="AM191" s="16"/>
      <c r="AN191" s="18">
        <f t="shared" si="58"/>
        <v>0</v>
      </c>
      <c r="AO191" s="16">
        <v>9</v>
      </c>
      <c r="AP191" s="18">
        <f t="shared" si="59"/>
        <v>138078.65103098561</v>
      </c>
      <c r="AQ191" s="16"/>
      <c r="AR191" s="18">
        <f t="shared" si="60"/>
        <v>0</v>
      </c>
      <c r="AS191" s="16"/>
      <c r="AT191" s="18">
        <f t="shared" si="61"/>
        <v>0</v>
      </c>
      <c r="AU191" s="16"/>
      <c r="AV191" s="18">
        <f t="shared" si="62"/>
        <v>0</v>
      </c>
      <c r="AW191" s="16"/>
      <c r="AX191" s="18">
        <f t="shared" si="63"/>
        <v>0</v>
      </c>
      <c r="AY191" s="54">
        <f t="shared" si="66"/>
        <v>240822.13504029039</v>
      </c>
    </row>
    <row r="192" spans="1:51">
      <c r="A192" s="55" t="s">
        <v>484</v>
      </c>
      <c r="B192" s="55" t="s">
        <v>499</v>
      </c>
      <c r="C192" s="15"/>
      <c r="D192" s="55" t="s">
        <v>500</v>
      </c>
      <c r="E192" s="55" t="s">
        <v>501</v>
      </c>
      <c r="F192" s="15">
        <f>'[2]F&amp;B Equipment'!CT192</f>
        <v>3</v>
      </c>
      <c r="G192" s="15">
        <v>10</v>
      </c>
      <c r="H192" s="15" t="s">
        <v>845</v>
      </c>
      <c r="I192" s="67">
        <v>15540</v>
      </c>
      <c r="J192" s="407">
        <f t="shared" si="64"/>
        <v>46620</v>
      </c>
      <c r="K192" s="37"/>
      <c r="L192" s="336">
        <f t="shared" si="46"/>
        <v>0</v>
      </c>
      <c r="M192" s="16"/>
      <c r="N192" s="17">
        <f t="shared" si="47"/>
        <v>0</v>
      </c>
      <c r="O192" s="16">
        <v>3</v>
      </c>
      <c r="P192" s="17">
        <f t="shared" si="48"/>
        <v>51687.221040000004</v>
      </c>
      <c r="Q192" s="16"/>
      <c r="R192" s="18">
        <f t="shared" si="45"/>
        <v>0</v>
      </c>
      <c r="S192" s="16"/>
      <c r="T192" s="18">
        <f t="shared" si="49"/>
        <v>0</v>
      </c>
      <c r="U192" s="16"/>
      <c r="V192" s="18">
        <f t="shared" si="65"/>
        <v>0</v>
      </c>
      <c r="W192" s="16"/>
      <c r="X192" s="18">
        <f t="shared" si="50"/>
        <v>0</v>
      </c>
      <c r="Y192" s="16"/>
      <c r="Z192" s="18">
        <f t="shared" si="51"/>
        <v>0</v>
      </c>
      <c r="AA192" s="16"/>
      <c r="AB192" s="18">
        <f t="shared" si="52"/>
        <v>0</v>
      </c>
      <c r="AC192" s="16"/>
      <c r="AD192" s="18">
        <f t="shared" si="53"/>
        <v>0</v>
      </c>
      <c r="AE192" s="16"/>
      <c r="AF192" s="18">
        <f t="shared" si="54"/>
        <v>0</v>
      </c>
      <c r="AG192" s="16"/>
      <c r="AH192" s="18">
        <f t="shared" si="55"/>
        <v>0</v>
      </c>
      <c r="AI192" s="16">
        <v>3</v>
      </c>
      <c r="AJ192" s="18">
        <f t="shared" si="56"/>
        <v>69463.302958436136</v>
      </c>
      <c r="AK192" s="16"/>
      <c r="AL192" s="18">
        <f t="shared" si="57"/>
        <v>0</v>
      </c>
      <c r="AM192" s="16"/>
      <c r="AN192" s="18">
        <f t="shared" si="58"/>
        <v>0</v>
      </c>
      <c r="AO192" s="16"/>
      <c r="AP192" s="18">
        <f t="shared" si="59"/>
        <v>0</v>
      </c>
      <c r="AQ192" s="16"/>
      <c r="AR192" s="18">
        <f t="shared" si="60"/>
        <v>0</v>
      </c>
      <c r="AS192" s="16"/>
      <c r="AT192" s="18">
        <f t="shared" si="61"/>
        <v>0</v>
      </c>
      <c r="AU192" s="16"/>
      <c r="AV192" s="18">
        <f t="shared" si="62"/>
        <v>0</v>
      </c>
      <c r="AW192" s="16"/>
      <c r="AX192" s="18">
        <f t="shared" si="63"/>
        <v>0</v>
      </c>
      <c r="AY192" s="54">
        <f t="shared" si="66"/>
        <v>121150.52399843614</v>
      </c>
    </row>
    <row r="193" spans="1:51">
      <c r="A193" s="55" t="s">
        <v>484</v>
      </c>
      <c r="B193" s="56" t="s">
        <v>541</v>
      </c>
      <c r="C193" s="15" t="s">
        <v>842</v>
      </c>
      <c r="D193" s="55" t="s">
        <v>203</v>
      </c>
      <c r="E193" s="55" t="s">
        <v>542</v>
      </c>
      <c r="F193" s="15">
        <f>'[2]F&amp;B Equipment'!CT193</f>
        <v>8</v>
      </c>
      <c r="G193" s="15">
        <v>10</v>
      </c>
      <c r="H193" s="15" t="s">
        <v>845</v>
      </c>
      <c r="I193" s="67">
        <v>4686</v>
      </c>
      <c r="J193" s="407">
        <f t="shared" si="64"/>
        <v>37488</v>
      </c>
      <c r="K193" s="37"/>
      <c r="L193" s="336">
        <f t="shared" si="46"/>
        <v>0</v>
      </c>
      <c r="M193" s="16"/>
      <c r="N193" s="17">
        <f t="shared" si="47"/>
        <v>0</v>
      </c>
      <c r="O193" s="16">
        <v>8</v>
      </c>
      <c r="P193" s="17">
        <f t="shared" si="48"/>
        <v>41562.645696</v>
      </c>
      <c r="Q193" s="16"/>
      <c r="R193" s="18">
        <f t="shared" si="45"/>
        <v>0</v>
      </c>
      <c r="S193" s="16"/>
      <c r="T193" s="18">
        <f t="shared" si="49"/>
        <v>0</v>
      </c>
      <c r="U193" s="16"/>
      <c r="V193" s="18">
        <f t="shared" si="65"/>
        <v>0</v>
      </c>
      <c r="W193" s="16"/>
      <c r="X193" s="18">
        <f t="shared" si="50"/>
        <v>0</v>
      </c>
      <c r="Y193" s="16"/>
      <c r="Z193" s="18">
        <f t="shared" si="51"/>
        <v>0</v>
      </c>
      <c r="AA193" s="16"/>
      <c r="AB193" s="18">
        <f t="shared" si="52"/>
        <v>0</v>
      </c>
      <c r="AC193" s="16"/>
      <c r="AD193" s="18">
        <f t="shared" si="53"/>
        <v>0</v>
      </c>
      <c r="AE193" s="16"/>
      <c r="AF193" s="18">
        <f t="shared" si="54"/>
        <v>0</v>
      </c>
      <c r="AG193" s="16"/>
      <c r="AH193" s="18">
        <f t="shared" si="55"/>
        <v>0</v>
      </c>
      <c r="AI193" s="16">
        <v>8</v>
      </c>
      <c r="AJ193" s="18">
        <f t="shared" si="56"/>
        <v>55856.720319730885</v>
      </c>
      <c r="AK193" s="16"/>
      <c r="AL193" s="18">
        <f t="shared" si="57"/>
        <v>0</v>
      </c>
      <c r="AM193" s="16"/>
      <c r="AN193" s="18">
        <f t="shared" si="58"/>
        <v>0</v>
      </c>
      <c r="AO193" s="16"/>
      <c r="AP193" s="18">
        <f t="shared" si="59"/>
        <v>0</v>
      </c>
      <c r="AQ193" s="16"/>
      <c r="AR193" s="18">
        <f t="shared" si="60"/>
        <v>0</v>
      </c>
      <c r="AS193" s="16"/>
      <c r="AT193" s="18">
        <f t="shared" si="61"/>
        <v>0</v>
      </c>
      <c r="AU193" s="16"/>
      <c r="AV193" s="18">
        <f t="shared" si="62"/>
        <v>0</v>
      </c>
      <c r="AW193" s="16"/>
      <c r="AX193" s="18">
        <f t="shared" si="63"/>
        <v>0</v>
      </c>
      <c r="AY193" s="54">
        <f t="shared" si="66"/>
        <v>97419.366015730891</v>
      </c>
    </row>
    <row r="194" spans="1:51">
      <c r="A194" s="55" t="s">
        <v>484</v>
      </c>
      <c r="B194" s="55" t="s">
        <v>510</v>
      </c>
      <c r="C194" s="15" t="s">
        <v>843</v>
      </c>
      <c r="D194" s="55" t="s">
        <v>511</v>
      </c>
      <c r="E194" s="55" t="s">
        <v>512</v>
      </c>
      <c r="F194" s="15">
        <f>'[2]F&amp;B Equipment'!CT194</f>
        <v>12</v>
      </c>
      <c r="G194" s="15">
        <v>10</v>
      </c>
      <c r="H194" s="15" t="s">
        <v>845</v>
      </c>
      <c r="I194" s="67">
        <v>11423</v>
      </c>
      <c r="J194" s="407">
        <f t="shared" si="64"/>
        <v>137076</v>
      </c>
      <c r="K194" s="37"/>
      <c r="L194" s="336">
        <f t="shared" si="46"/>
        <v>0</v>
      </c>
      <c r="M194" s="16"/>
      <c r="N194" s="17">
        <f t="shared" si="47"/>
        <v>0</v>
      </c>
      <c r="O194" s="16"/>
      <c r="P194" s="17">
        <f t="shared" si="48"/>
        <v>0</v>
      </c>
      <c r="Q194" s="16">
        <v>6</v>
      </c>
      <c r="R194" s="18">
        <f t="shared" si="45"/>
        <v>78267.15826488001</v>
      </c>
      <c r="S194" s="16"/>
      <c r="T194" s="18">
        <f t="shared" si="49"/>
        <v>0</v>
      </c>
      <c r="U194" s="16"/>
      <c r="V194" s="18">
        <f t="shared" si="65"/>
        <v>0</v>
      </c>
      <c r="W194" s="16"/>
      <c r="X194" s="18">
        <f t="shared" si="50"/>
        <v>0</v>
      </c>
      <c r="Y194" s="16"/>
      <c r="Z194" s="18">
        <f t="shared" si="51"/>
        <v>0</v>
      </c>
      <c r="AA194" s="16">
        <v>6</v>
      </c>
      <c r="AB194" s="18">
        <f t="shared" si="52"/>
        <v>90733.087445610377</v>
      </c>
      <c r="AC194" s="16"/>
      <c r="AD194" s="18">
        <f t="shared" si="53"/>
        <v>0</v>
      </c>
      <c r="AE194" s="16"/>
      <c r="AF194" s="18">
        <f t="shared" si="54"/>
        <v>0</v>
      </c>
      <c r="AG194" s="16"/>
      <c r="AH194" s="18">
        <f t="shared" si="55"/>
        <v>0</v>
      </c>
      <c r="AI194" s="16"/>
      <c r="AJ194" s="18">
        <f t="shared" si="56"/>
        <v>0</v>
      </c>
      <c r="AK194" s="16">
        <v>6</v>
      </c>
      <c r="AL194" s="18">
        <f t="shared" si="57"/>
        <v>105184.51595689091</v>
      </c>
      <c r="AM194" s="16"/>
      <c r="AN194" s="18">
        <f t="shared" si="58"/>
        <v>0</v>
      </c>
      <c r="AO194" s="16"/>
      <c r="AP194" s="18">
        <f t="shared" si="59"/>
        <v>0</v>
      </c>
      <c r="AQ194" s="16"/>
      <c r="AR194" s="18">
        <f t="shared" si="60"/>
        <v>0</v>
      </c>
      <c r="AS194" s="16"/>
      <c r="AT194" s="18">
        <f t="shared" si="61"/>
        <v>0</v>
      </c>
      <c r="AU194" s="16">
        <v>6</v>
      </c>
      <c r="AV194" s="18">
        <f t="shared" si="62"/>
        <v>121937.6823666183</v>
      </c>
      <c r="AW194" s="16"/>
      <c r="AX194" s="18">
        <f t="shared" si="63"/>
        <v>0</v>
      </c>
      <c r="AY194" s="54">
        <f t="shared" si="66"/>
        <v>396122.44403399958</v>
      </c>
    </row>
    <row r="195" spans="1:51">
      <c r="A195" s="55" t="s">
        <v>484</v>
      </c>
      <c r="B195" s="56" t="s">
        <v>513</v>
      </c>
      <c r="C195" s="15" t="s">
        <v>863</v>
      </c>
      <c r="D195" s="55" t="s">
        <v>203</v>
      </c>
      <c r="E195" s="55" t="s">
        <v>514</v>
      </c>
      <c r="F195" s="15">
        <f>'[2]F&amp;B Equipment'!CT195</f>
        <v>5</v>
      </c>
      <c r="G195" s="15">
        <v>10</v>
      </c>
      <c r="H195" s="15" t="s">
        <v>845</v>
      </c>
      <c r="I195" s="67">
        <v>3936</v>
      </c>
      <c r="J195" s="407">
        <f t="shared" si="64"/>
        <v>19680</v>
      </c>
      <c r="K195" s="37"/>
      <c r="L195" s="336">
        <f t="shared" si="46"/>
        <v>0</v>
      </c>
      <c r="M195" s="16"/>
      <c r="N195" s="17">
        <f t="shared" si="47"/>
        <v>0</v>
      </c>
      <c r="O195" s="16"/>
      <c r="P195" s="17">
        <f t="shared" si="48"/>
        <v>0</v>
      </c>
      <c r="Q195" s="16"/>
      <c r="R195" s="18">
        <f t="shared" si="45"/>
        <v>0</v>
      </c>
      <c r="S195" s="16"/>
      <c r="T195" s="18">
        <f t="shared" si="49"/>
        <v>0</v>
      </c>
      <c r="U195" s="16">
        <v>5</v>
      </c>
      <c r="V195" s="18">
        <f t="shared" si="65"/>
        <v>23842.274403093121</v>
      </c>
      <c r="W195" s="16"/>
      <c r="X195" s="18">
        <f t="shared" si="50"/>
        <v>0</v>
      </c>
      <c r="Y195" s="16"/>
      <c r="Z195" s="18">
        <f t="shared" si="51"/>
        <v>0</v>
      </c>
      <c r="AA195" s="16"/>
      <c r="AB195" s="18">
        <f t="shared" si="52"/>
        <v>0</v>
      </c>
      <c r="AC195" s="16"/>
      <c r="AD195" s="18">
        <f t="shared" si="53"/>
        <v>0</v>
      </c>
      <c r="AE195" s="16"/>
      <c r="AF195" s="18">
        <f t="shared" si="54"/>
        <v>0</v>
      </c>
      <c r="AG195" s="16"/>
      <c r="AH195" s="18">
        <f t="shared" si="55"/>
        <v>0</v>
      </c>
      <c r="AI195" s="16"/>
      <c r="AJ195" s="18">
        <f t="shared" si="56"/>
        <v>0</v>
      </c>
      <c r="AK195" s="16"/>
      <c r="AL195" s="18">
        <f t="shared" si="57"/>
        <v>0</v>
      </c>
      <c r="AM195" s="16"/>
      <c r="AN195" s="18">
        <f t="shared" si="58"/>
        <v>0</v>
      </c>
      <c r="AO195" s="16">
        <v>5</v>
      </c>
      <c r="AP195" s="18">
        <f t="shared" si="59"/>
        <v>32042.023091133953</v>
      </c>
      <c r="AQ195" s="16"/>
      <c r="AR195" s="18">
        <f t="shared" si="60"/>
        <v>0</v>
      </c>
      <c r="AS195" s="16"/>
      <c r="AT195" s="18">
        <f t="shared" si="61"/>
        <v>0</v>
      </c>
      <c r="AU195" s="16"/>
      <c r="AV195" s="18">
        <f t="shared" si="62"/>
        <v>0</v>
      </c>
      <c r="AW195" s="16"/>
      <c r="AX195" s="18">
        <f t="shared" si="63"/>
        <v>0</v>
      </c>
      <c r="AY195" s="54">
        <f t="shared" si="66"/>
        <v>55884.297494227074</v>
      </c>
    </row>
    <row r="196" spans="1:51">
      <c r="A196" s="55" t="s">
        <v>484</v>
      </c>
      <c r="B196" s="55" t="s">
        <v>522</v>
      </c>
      <c r="C196" s="15" t="s">
        <v>32</v>
      </c>
      <c r="D196" s="55" t="s">
        <v>203</v>
      </c>
      <c r="E196" s="55" t="s">
        <v>523</v>
      </c>
      <c r="F196" s="15">
        <f>'[2]F&amp;B Equipment'!CT196</f>
        <v>25</v>
      </c>
      <c r="G196" s="15">
        <v>10</v>
      </c>
      <c r="H196" s="15" t="s">
        <v>845</v>
      </c>
      <c r="I196" s="67">
        <v>2500</v>
      </c>
      <c r="J196" s="407">
        <f t="shared" si="64"/>
        <v>62500</v>
      </c>
      <c r="K196" s="37"/>
      <c r="L196" s="336">
        <f t="shared" si="46"/>
        <v>0</v>
      </c>
      <c r="M196" s="16"/>
      <c r="N196" s="17">
        <f t="shared" si="47"/>
        <v>0</v>
      </c>
      <c r="O196" s="16"/>
      <c r="P196" s="17">
        <f t="shared" si="48"/>
        <v>0</v>
      </c>
      <c r="Q196" s="16"/>
      <c r="R196" s="18">
        <f t="shared" si="45"/>
        <v>0</v>
      </c>
      <c r="S196" s="16"/>
      <c r="T196" s="18">
        <f t="shared" si="49"/>
        <v>0</v>
      </c>
      <c r="U196" s="16"/>
      <c r="V196" s="18">
        <f t="shared" si="65"/>
        <v>0</v>
      </c>
      <c r="W196" s="16">
        <v>25</v>
      </c>
      <c r="X196" s="18">
        <f t="shared" si="50"/>
        <v>77990.163348532515</v>
      </c>
      <c r="Y196" s="16"/>
      <c r="Z196" s="18">
        <f t="shared" si="51"/>
        <v>0</v>
      </c>
      <c r="AA196" s="16"/>
      <c r="AB196" s="18">
        <f t="shared" si="52"/>
        <v>0</v>
      </c>
      <c r="AC196" s="16"/>
      <c r="AD196" s="18">
        <f t="shared" si="53"/>
        <v>0</v>
      </c>
      <c r="AE196" s="16"/>
      <c r="AF196" s="18">
        <f t="shared" si="54"/>
        <v>0</v>
      </c>
      <c r="AG196" s="16">
        <v>25</v>
      </c>
      <c r="AH196" s="18">
        <f t="shared" si="55"/>
        <v>90411.974420375831</v>
      </c>
      <c r="AI196" s="16"/>
      <c r="AJ196" s="18">
        <f t="shared" si="56"/>
        <v>0</v>
      </c>
      <c r="AK196" s="16"/>
      <c r="AL196" s="18">
        <f t="shared" si="57"/>
        <v>0</v>
      </c>
      <c r="AM196" s="16"/>
      <c r="AN196" s="18">
        <f t="shared" si="58"/>
        <v>0</v>
      </c>
      <c r="AO196" s="16"/>
      <c r="AP196" s="18">
        <f t="shared" si="59"/>
        <v>0</v>
      </c>
      <c r="AQ196" s="16"/>
      <c r="AR196" s="18">
        <f t="shared" si="60"/>
        <v>0</v>
      </c>
      <c r="AS196" s="16">
        <v>25</v>
      </c>
      <c r="AT196" s="18">
        <f t="shared" si="61"/>
        <v>107956.62569037097</v>
      </c>
      <c r="AU196" s="16"/>
      <c r="AV196" s="18">
        <f t="shared" si="62"/>
        <v>0</v>
      </c>
      <c r="AW196" s="16"/>
      <c r="AX196" s="18">
        <f t="shared" si="63"/>
        <v>0</v>
      </c>
      <c r="AY196" s="54">
        <f t="shared" si="66"/>
        <v>276358.76345927932</v>
      </c>
    </row>
    <row r="197" spans="1:51">
      <c r="A197" s="55" t="s">
        <v>484</v>
      </c>
      <c r="B197" s="55" t="s">
        <v>508</v>
      </c>
      <c r="C197" s="15" t="s">
        <v>701</v>
      </c>
      <c r="D197" s="55" t="s">
        <v>495</v>
      </c>
      <c r="E197" s="55" t="s">
        <v>509</v>
      </c>
      <c r="F197" s="15">
        <f>'[2]F&amp;B Equipment'!CT197</f>
        <v>1</v>
      </c>
      <c r="G197" s="15">
        <v>10</v>
      </c>
      <c r="H197" s="15" t="s">
        <v>845</v>
      </c>
      <c r="I197" s="67">
        <v>10501</v>
      </c>
      <c r="J197" s="407">
        <f t="shared" si="64"/>
        <v>10501</v>
      </c>
      <c r="K197" s="37"/>
      <c r="L197" s="336">
        <f t="shared" si="46"/>
        <v>0</v>
      </c>
      <c r="M197" s="16"/>
      <c r="N197" s="17">
        <f t="shared" si="47"/>
        <v>0</v>
      </c>
      <c r="O197" s="16"/>
      <c r="P197" s="17">
        <f t="shared" si="48"/>
        <v>0</v>
      </c>
      <c r="Q197" s="16"/>
      <c r="R197" s="18">
        <f t="shared" si="45"/>
        <v>0</v>
      </c>
      <c r="S197" s="16"/>
      <c r="T197" s="18">
        <f t="shared" si="49"/>
        <v>0</v>
      </c>
      <c r="U197" s="16"/>
      <c r="V197" s="18">
        <f t="shared" si="65"/>
        <v>0</v>
      </c>
      <c r="W197" s="16"/>
      <c r="X197" s="18">
        <f t="shared" si="50"/>
        <v>0</v>
      </c>
      <c r="Y197" s="16">
        <v>1</v>
      </c>
      <c r="Z197" s="18">
        <f t="shared" si="51"/>
        <v>13496.703143722048</v>
      </c>
      <c r="AA197" s="16"/>
      <c r="AB197" s="18">
        <f t="shared" si="52"/>
        <v>0</v>
      </c>
      <c r="AC197" s="16"/>
      <c r="AD197" s="18">
        <f t="shared" si="53"/>
        <v>0</v>
      </c>
      <c r="AE197" s="16"/>
      <c r="AF197" s="18">
        <f t="shared" si="54"/>
        <v>0</v>
      </c>
      <c r="AG197" s="16"/>
      <c r="AH197" s="18">
        <f t="shared" si="55"/>
        <v>0</v>
      </c>
      <c r="AI197" s="16"/>
      <c r="AJ197" s="18">
        <f t="shared" si="56"/>
        <v>0</v>
      </c>
      <c r="AK197" s="16"/>
      <c r="AL197" s="18">
        <f t="shared" si="57"/>
        <v>0</v>
      </c>
      <c r="AM197" s="16"/>
      <c r="AN197" s="18">
        <f t="shared" si="58"/>
        <v>0</v>
      </c>
      <c r="AO197" s="16"/>
      <c r="AP197" s="18">
        <f t="shared" si="59"/>
        <v>0</v>
      </c>
      <c r="AQ197" s="16"/>
      <c r="AR197" s="18">
        <f t="shared" si="60"/>
        <v>0</v>
      </c>
      <c r="AS197" s="16">
        <v>1</v>
      </c>
      <c r="AT197" s="18">
        <f t="shared" si="61"/>
        <v>18138.440421993368</v>
      </c>
      <c r="AU197" s="16"/>
      <c r="AV197" s="18">
        <f t="shared" si="62"/>
        <v>0</v>
      </c>
      <c r="AW197" s="16"/>
      <c r="AX197" s="18">
        <f t="shared" si="63"/>
        <v>0</v>
      </c>
      <c r="AY197" s="54">
        <f t="shared" si="66"/>
        <v>31635.143565715414</v>
      </c>
    </row>
    <row r="198" spans="1:51">
      <c r="A198" s="55" t="s">
        <v>484</v>
      </c>
      <c r="B198" s="55" t="s">
        <v>543</v>
      </c>
      <c r="C198" s="15" t="s">
        <v>862</v>
      </c>
      <c r="D198" s="55" t="s">
        <v>378</v>
      </c>
      <c r="E198" s="55" t="s">
        <v>544</v>
      </c>
      <c r="F198" s="15">
        <f>'[2]F&amp;B Equipment'!CT198</f>
        <v>1</v>
      </c>
      <c r="G198" s="15">
        <v>10</v>
      </c>
      <c r="H198" s="15" t="s">
        <v>845</v>
      </c>
      <c r="I198" s="67">
        <v>15000</v>
      </c>
      <c r="J198" s="407">
        <f t="shared" si="64"/>
        <v>15000</v>
      </c>
      <c r="K198" s="37"/>
      <c r="L198" s="336">
        <f t="shared" si="46"/>
        <v>0</v>
      </c>
      <c r="M198" s="16"/>
      <c r="N198" s="17">
        <f t="shared" si="47"/>
        <v>0</v>
      </c>
      <c r="O198" s="16"/>
      <c r="P198" s="17">
        <f t="shared" si="48"/>
        <v>0</v>
      </c>
      <c r="Q198" s="16"/>
      <c r="R198" s="18">
        <f t="shared" si="45"/>
        <v>0</v>
      </c>
      <c r="S198" s="16"/>
      <c r="T198" s="18">
        <f t="shared" si="49"/>
        <v>0</v>
      </c>
      <c r="U198" s="16"/>
      <c r="V198" s="18">
        <f t="shared" si="65"/>
        <v>0</v>
      </c>
      <c r="W198" s="16"/>
      <c r="X198" s="18">
        <f t="shared" si="50"/>
        <v>0</v>
      </c>
      <c r="Y198" s="16"/>
      <c r="Z198" s="18">
        <f t="shared" si="51"/>
        <v>0</v>
      </c>
      <c r="AA198" s="16">
        <v>1</v>
      </c>
      <c r="AB198" s="18">
        <f t="shared" si="52"/>
        <v>19857.543431149956</v>
      </c>
      <c r="AC198" s="16"/>
      <c r="AD198" s="18">
        <f t="shared" si="53"/>
        <v>0</v>
      </c>
      <c r="AE198" s="16"/>
      <c r="AF198" s="18">
        <f t="shared" si="54"/>
        <v>0</v>
      </c>
      <c r="AG198" s="16"/>
      <c r="AH198" s="18">
        <f t="shared" si="55"/>
        <v>0</v>
      </c>
      <c r="AI198" s="16"/>
      <c r="AJ198" s="18">
        <f t="shared" si="56"/>
        <v>0</v>
      </c>
      <c r="AK198" s="16"/>
      <c r="AL198" s="18">
        <f t="shared" si="57"/>
        <v>0</v>
      </c>
      <c r="AM198" s="16"/>
      <c r="AN198" s="18">
        <f t="shared" si="58"/>
        <v>0</v>
      </c>
      <c r="AO198" s="16"/>
      <c r="AP198" s="18">
        <f t="shared" si="59"/>
        <v>0</v>
      </c>
      <c r="AQ198" s="16"/>
      <c r="AR198" s="18">
        <f t="shared" si="60"/>
        <v>0</v>
      </c>
      <c r="AS198" s="16"/>
      <c r="AT198" s="18">
        <f t="shared" si="61"/>
        <v>0</v>
      </c>
      <c r="AU198" s="16">
        <v>1</v>
      </c>
      <c r="AV198" s="18">
        <f t="shared" si="62"/>
        <v>26686.877870659704</v>
      </c>
      <c r="AW198" s="16"/>
      <c r="AX198" s="18">
        <f t="shared" si="63"/>
        <v>0</v>
      </c>
      <c r="AY198" s="54">
        <f t="shared" si="66"/>
        <v>46544.421301809663</v>
      </c>
    </row>
    <row r="199" spans="1:51">
      <c r="A199" s="55" t="s">
        <v>484</v>
      </c>
      <c r="B199" s="55" t="s">
        <v>534</v>
      </c>
      <c r="C199" s="15" t="s">
        <v>861</v>
      </c>
      <c r="D199" s="55" t="s">
        <v>398</v>
      </c>
      <c r="E199" s="55">
        <v>36456</v>
      </c>
      <c r="F199" s="15">
        <f>'[2]F&amp;B Equipment'!CT199</f>
        <v>2</v>
      </c>
      <c r="G199" s="15">
        <v>15</v>
      </c>
      <c r="H199" s="15" t="s">
        <v>845</v>
      </c>
      <c r="I199" s="67">
        <v>4835</v>
      </c>
      <c r="J199" s="407">
        <f t="shared" si="64"/>
        <v>9670</v>
      </c>
      <c r="K199" s="37"/>
      <c r="L199" s="336">
        <f t="shared" si="46"/>
        <v>0</v>
      </c>
      <c r="M199" s="16"/>
      <c r="N199" s="17">
        <f t="shared" si="47"/>
        <v>0</v>
      </c>
      <c r="O199" s="16"/>
      <c r="P199" s="17">
        <f t="shared" si="48"/>
        <v>0</v>
      </c>
      <c r="Q199" s="16"/>
      <c r="R199" s="18">
        <f t="shared" si="45"/>
        <v>0</v>
      </c>
      <c r="S199" s="16"/>
      <c r="T199" s="18">
        <f t="shared" si="49"/>
        <v>0</v>
      </c>
      <c r="U199" s="16"/>
      <c r="V199" s="18">
        <f t="shared" si="65"/>
        <v>0</v>
      </c>
      <c r="W199" s="16"/>
      <c r="X199" s="18">
        <f t="shared" si="50"/>
        <v>0</v>
      </c>
      <c r="Y199" s="16"/>
      <c r="Z199" s="18">
        <f t="shared" si="51"/>
        <v>0</v>
      </c>
      <c r="AA199" s="16">
        <v>2</v>
      </c>
      <c r="AB199" s="18">
        <f t="shared" si="52"/>
        <v>12801.496331948005</v>
      </c>
      <c r="AC199" s="16"/>
      <c r="AD199" s="18">
        <f t="shared" si="53"/>
        <v>0</v>
      </c>
      <c r="AE199" s="16"/>
      <c r="AF199" s="18">
        <f t="shared" si="54"/>
        <v>0</v>
      </c>
      <c r="AG199" s="16"/>
      <c r="AH199" s="18">
        <f t="shared" si="55"/>
        <v>0</v>
      </c>
      <c r="AI199" s="16"/>
      <c r="AJ199" s="18">
        <f t="shared" si="56"/>
        <v>0</v>
      </c>
      <c r="AK199" s="16"/>
      <c r="AL199" s="18">
        <f t="shared" si="57"/>
        <v>0</v>
      </c>
      <c r="AM199" s="16"/>
      <c r="AN199" s="18">
        <f t="shared" si="58"/>
        <v>0</v>
      </c>
      <c r="AO199" s="16"/>
      <c r="AP199" s="18">
        <f t="shared" si="59"/>
        <v>0</v>
      </c>
      <c r="AQ199" s="16"/>
      <c r="AR199" s="18">
        <f t="shared" si="60"/>
        <v>0</v>
      </c>
      <c r="AS199" s="16"/>
      <c r="AT199" s="18">
        <f t="shared" si="61"/>
        <v>0</v>
      </c>
      <c r="AU199" s="16">
        <v>2</v>
      </c>
      <c r="AV199" s="18">
        <f t="shared" si="62"/>
        <v>17204.140600618623</v>
      </c>
      <c r="AW199" s="16"/>
      <c r="AX199" s="18">
        <f t="shared" si="63"/>
        <v>0</v>
      </c>
      <c r="AY199" s="54">
        <f t="shared" si="66"/>
        <v>30005.636932566627</v>
      </c>
    </row>
    <row r="200" spans="1:51">
      <c r="A200" s="55" t="s">
        <v>484</v>
      </c>
      <c r="B200" s="55" t="s">
        <v>516</v>
      </c>
      <c r="C200" s="15"/>
      <c r="D200" s="55" t="s">
        <v>420</v>
      </c>
      <c r="E200" s="55" t="s">
        <v>517</v>
      </c>
      <c r="F200" s="15">
        <f>'[2]F&amp;B Equipment'!CT200</f>
        <v>5</v>
      </c>
      <c r="G200" s="15">
        <v>10</v>
      </c>
      <c r="H200" s="15" t="s">
        <v>845</v>
      </c>
      <c r="I200" s="67">
        <v>4939</v>
      </c>
      <c r="J200" s="407">
        <f t="shared" si="64"/>
        <v>24695</v>
      </c>
      <c r="K200" s="37"/>
      <c r="L200" s="336">
        <f t="shared" si="46"/>
        <v>0</v>
      </c>
      <c r="M200" s="16"/>
      <c r="N200" s="17">
        <f t="shared" si="47"/>
        <v>0</v>
      </c>
      <c r="O200" s="16"/>
      <c r="P200" s="17">
        <f t="shared" si="48"/>
        <v>0</v>
      </c>
      <c r="Q200" s="16">
        <v>5</v>
      </c>
      <c r="R200" s="18">
        <f t="shared" si="45"/>
        <v>28200.523408200002</v>
      </c>
      <c r="S200" s="16"/>
      <c r="T200" s="18">
        <f t="shared" si="49"/>
        <v>0</v>
      </c>
      <c r="U200" s="16"/>
      <c r="V200" s="18">
        <f t="shared" si="65"/>
        <v>0</v>
      </c>
      <c r="W200" s="16"/>
      <c r="X200" s="18">
        <f t="shared" si="50"/>
        <v>0</v>
      </c>
      <c r="Y200" s="16"/>
      <c r="Z200" s="18">
        <f t="shared" si="51"/>
        <v>0</v>
      </c>
      <c r="AA200" s="16"/>
      <c r="AB200" s="18">
        <f t="shared" si="52"/>
        <v>0</v>
      </c>
      <c r="AC200" s="16"/>
      <c r="AD200" s="18">
        <f t="shared" si="53"/>
        <v>0</v>
      </c>
      <c r="AE200" s="16"/>
      <c r="AF200" s="18">
        <f t="shared" si="54"/>
        <v>0</v>
      </c>
      <c r="AG200" s="16"/>
      <c r="AH200" s="18">
        <f t="shared" si="55"/>
        <v>0</v>
      </c>
      <c r="AI200" s="16"/>
      <c r="AJ200" s="18">
        <f t="shared" si="56"/>
        <v>0</v>
      </c>
      <c r="AK200" s="16">
        <v>5</v>
      </c>
      <c r="AL200" s="18">
        <f t="shared" si="57"/>
        <v>37899.145314357309</v>
      </c>
      <c r="AM200" s="16"/>
      <c r="AN200" s="18">
        <f t="shared" si="58"/>
        <v>0</v>
      </c>
      <c r="AO200" s="16"/>
      <c r="AP200" s="18">
        <f t="shared" si="59"/>
        <v>0</v>
      </c>
      <c r="AQ200" s="16"/>
      <c r="AR200" s="18">
        <f t="shared" si="60"/>
        <v>0</v>
      </c>
      <c r="AS200" s="16"/>
      <c r="AT200" s="18">
        <f t="shared" si="61"/>
        <v>0</v>
      </c>
      <c r="AU200" s="16"/>
      <c r="AV200" s="18">
        <f t="shared" si="62"/>
        <v>0</v>
      </c>
      <c r="AW200" s="16"/>
      <c r="AX200" s="18">
        <f t="shared" si="63"/>
        <v>0</v>
      </c>
      <c r="AY200" s="54">
        <f t="shared" si="66"/>
        <v>66099.668722557311</v>
      </c>
    </row>
    <row r="201" spans="1:51" ht="30">
      <c r="A201" s="55" t="s">
        <v>484</v>
      </c>
      <c r="B201" s="55" t="s">
        <v>536</v>
      </c>
      <c r="C201" s="19" t="s">
        <v>767</v>
      </c>
      <c r="D201" s="55" t="s">
        <v>203</v>
      </c>
      <c r="E201" s="55" t="s">
        <v>537</v>
      </c>
      <c r="F201" s="15">
        <f>'[2]F&amp;B Equipment'!CT201</f>
        <v>11</v>
      </c>
      <c r="G201" s="15">
        <v>10</v>
      </c>
      <c r="H201" s="15" t="s">
        <v>845</v>
      </c>
      <c r="I201" s="67">
        <v>11515</v>
      </c>
      <c r="J201" s="407">
        <f t="shared" si="64"/>
        <v>126665</v>
      </c>
      <c r="K201" s="37"/>
      <c r="L201" s="336">
        <f t="shared" ref="L201:L264" si="67">(I201*K201)*(1+$K$8)</f>
        <v>0</v>
      </c>
      <c r="M201" s="16"/>
      <c r="N201" s="17">
        <f t="shared" ref="N201:N264" si="68">M201*(I201*$N$8)</f>
        <v>0</v>
      </c>
      <c r="O201" s="16"/>
      <c r="P201" s="17">
        <f t="shared" ref="P201:P264" si="69">O201*(I201*$P$8)</f>
        <v>0</v>
      </c>
      <c r="Q201" s="16"/>
      <c r="R201" s="18">
        <f t="shared" ref="R201:R264" si="70">Q201*(I201*R$8)</f>
        <v>0</v>
      </c>
      <c r="S201" s="16"/>
      <c r="T201" s="18">
        <f t="shared" ref="T201:T264" si="71">S201*(I201*$T$8)</f>
        <v>0</v>
      </c>
      <c r="U201" s="16"/>
      <c r="V201" s="18">
        <f t="shared" si="65"/>
        <v>0</v>
      </c>
      <c r="W201" s="16"/>
      <c r="X201" s="18">
        <f t="shared" ref="X201:X264" si="72">W201*(I201*$X$8)</f>
        <v>0</v>
      </c>
      <c r="Y201" s="16">
        <v>11</v>
      </c>
      <c r="Z201" s="18">
        <f t="shared" ref="Z201:Z264" si="73">Y201*(I201*$Z$8)</f>
        <v>162799.72418813</v>
      </c>
      <c r="AA201" s="16"/>
      <c r="AB201" s="18">
        <f t="shared" ref="AB201:AB264" si="74">AA201*($I201*$AB$8)</f>
        <v>0</v>
      </c>
      <c r="AC201" s="16"/>
      <c r="AD201" s="18">
        <f t="shared" ref="AD201:AD264" si="75">AC201*($I201*$AD$8)</f>
        <v>0</v>
      </c>
      <c r="AE201" s="16"/>
      <c r="AF201" s="18">
        <f t="shared" ref="AF201:AF264" si="76">AE201*($I201*$AF$8)</f>
        <v>0</v>
      </c>
      <c r="AG201" s="16"/>
      <c r="AH201" s="18">
        <f t="shared" ref="AH201:AH264" si="77">AG201*($I201*$AH$8)</f>
        <v>0</v>
      </c>
      <c r="AI201" s="16"/>
      <c r="AJ201" s="18">
        <f t="shared" ref="AJ201:AJ264" si="78">AI201*($I201*$AJ$8)</f>
        <v>0</v>
      </c>
      <c r="AK201" s="16"/>
      <c r="AL201" s="18">
        <v>0</v>
      </c>
      <c r="AM201" s="16"/>
      <c r="AN201" s="18">
        <f t="shared" ref="AN201:AN264" si="79">AM201*($I201*$AN$8)</f>
        <v>0</v>
      </c>
      <c r="AO201" s="16"/>
      <c r="AP201" s="18">
        <f t="shared" ref="AP201:AP264" si="80">AO201*($I201*$AP$8)</f>
        <v>0</v>
      </c>
      <c r="AQ201" s="16"/>
      <c r="AR201" s="18">
        <f t="shared" ref="AR201:AR264" si="81">AQ201*($I201*$AR$8)</f>
        <v>0</v>
      </c>
      <c r="AS201" s="16">
        <v>11</v>
      </c>
      <c r="AT201" s="18">
        <f t="shared" ref="AT201:AT264" si="82">AS201*($I201*$AT$8)</f>
        <v>218789.21588913343</v>
      </c>
      <c r="AU201" s="16"/>
      <c r="AV201" s="18">
        <f t="shared" ref="AV201:AV264" si="83">AU201*($I201*$AV$8)</f>
        <v>0</v>
      </c>
      <c r="AW201" s="16"/>
      <c r="AX201" s="18">
        <f t="shared" ref="AX201:AX264" si="84">AW201*($I201*$AX$8)</f>
        <v>0</v>
      </c>
      <c r="AY201" s="54">
        <f t="shared" si="66"/>
        <v>381588.9400772634</v>
      </c>
    </row>
    <row r="202" spans="1:51">
      <c r="A202" s="55" t="s">
        <v>484</v>
      </c>
      <c r="B202" s="55" t="s">
        <v>550</v>
      </c>
      <c r="C202" s="15" t="s">
        <v>551</v>
      </c>
      <c r="D202" s="55" t="s">
        <v>552</v>
      </c>
      <c r="E202" s="55"/>
      <c r="F202" s="15">
        <f>'[2]F&amp;B Equipment'!CT202</f>
        <v>5</v>
      </c>
      <c r="G202" s="15">
        <v>10</v>
      </c>
      <c r="H202" s="15" t="s">
        <v>845</v>
      </c>
      <c r="I202" s="67">
        <v>1850</v>
      </c>
      <c r="J202" s="407">
        <f t="shared" ref="J202:J265" si="85">+F202*I202</f>
        <v>9250</v>
      </c>
      <c r="K202" s="37"/>
      <c r="L202" s="336">
        <f t="shared" si="67"/>
        <v>0</v>
      </c>
      <c r="M202" s="16"/>
      <c r="N202" s="17">
        <f t="shared" si="68"/>
        <v>0</v>
      </c>
      <c r="O202" s="16"/>
      <c r="P202" s="17">
        <f t="shared" si="69"/>
        <v>0</v>
      </c>
      <c r="Q202" s="16"/>
      <c r="R202" s="18">
        <f t="shared" si="70"/>
        <v>0</v>
      </c>
      <c r="S202" s="16"/>
      <c r="T202" s="18">
        <f t="shared" si="71"/>
        <v>0</v>
      </c>
      <c r="U202" s="16"/>
      <c r="V202" s="18">
        <f t="shared" ref="V202:V265" si="86">U202*(I202*$V$8)</f>
        <v>0</v>
      </c>
      <c r="W202" s="16"/>
      <c r="X202" s="18">
        <f t="shared" si="72"/>
        <v>0</v>
      </c>
      <c r="Y202" s="16">
        <v>5</v>
      </c>
      <c r="Z202" s="18">
        <f t="shared" si="73"/>
        <v>11888.820500850296</v>
      </c>
      <c r="AA202" s="16"/>
      <c r="AB202" s="18">
        <f t="shared" si="74"/>
        <v>0</v>
      </c>
      <c r="AC202" s="16"/>
      <c r="AD202" s="18">
        <f t="shared" si="75"/>
        <v>0</v>
      </c>
      <c r="AE202" s="16"/>
      <c r="AF202" s="18">
        <f t="shared" si="76"/>
        <v>0</v>
      </c>
      <c r="AG202" s="16"/>
      <c r="AH202" s="18">
        <f t="shared" si="77"/>
        <v>0</v>
      </c>
      <c r="AI202" s="16"/>
      <c r="AJ202" s="18">
        <f t="shared" si="78"/>
        <v>0</v>
      </c>
      <c r="AK202" s="16"/>
      <c r="AL202" s="18">
        <f t="shared" ref="AL202:AL265" si="87">AK202*($I202*$AL$8)</f>
        <v>0</v>
      </c>
      <c r="AM202" s="16"/>
      <c r="AN202" s="18">
        <f t="shared" si="79"/>
        <v>0</v>
      </c>
      <c r="AO202" s="16"/>
      <c r="AP202" s="18">
        <f t="shared" si="80"/>
        <v>0</v>
      </c>
      <c r="AQ202" s="16"/>
      <c r="AR202" s="18">
        <f t="shared" si="81"/>
        <v>0</v>
      </c>
      <c r="AS202" s="16">
        <v>5</v>
      </c>
      <c r="AT202" s="18">
        <f t="shared" si="82"/>
        <v>15977.580602174903</v>
      </c>
      <c r="AU202" s="16"/>
      <c r="AV202" s="18">
        <f t="shared" si="83"/>
        <v>0</v>
      </c>
      <c r="AW202" s="16"/>
      <c r="AX202" s="18">
        <f t="shared" si="84"/>
        <v>0</v>
      </c>
      <c r="AY202" s="54">
        <f t="shared" ref="AY202:AY265" si="88">SUM(L202,N202,P202,R202,T202,V202,X202,Z202,AB202,AD202,AF202,AH202,AJ202,AL202,AN202,AP202,AR202,AT202,AV202,AX202)</f>
        <v>27866.4011030252</v>
      </c>
    </row>
    <row r="203" spans="1:51">
      <c r="A203" s="55" t="s">
        <v>484</v>
      </c>
      <c r="B203" s="55" t="s">
        <v>550</v>
      </c>
      <c r="C203" s="15" t="s">
        <v>553</v>
      </c>
      <c r="D203" s="55" t="s">
        <v>552</v>
      </c>
      <c r="E203" s="55"/>
      <c r="F203" s="15">
        <f>'[2]F&amp;B Equipment'!CT203</f>
        <v>5</v>
      </c>
      <c r="G203" s="15">
        <v>10</v>
      </c>
      <c r="H203" s="15" t="s">
        <v>845</v>
      </c>
      <c r="I203" s="67">
        <v>2795</v>
      </c>
      <c r="J203" s="407">
        <f t="shared" si="85"/>
        <v>13975</v>
      </c>
      <c r="K203" s="37"/>
      <c r="L203" s="336">
        <f t="shared" si="67"/>
        <v>0</v>
      </c>
      <c r="M203" s="16"/>
      <c r="N203" s="17">
        <f t="shared" si="68"/>
        <v>0</v>
      </c>
      <c r="O203" s="16"/>
      <c r="P203" s="17">
        <f t="shared" si="69"/>
        <v>0</v>
      </c>
      <c r="Q203" s="16"/>
      <c r="R203" s="18">
        <f t="shared" si="70"/>
        <v>0</v>
      </c>
      <c r="S203" s="16"/>
      <c r="T203" s="18">
        <f t="shared" si="71"/>
        <v>0</v>
      </c>
      <c r="U203" s="16"/>
      <c r="V203" s="18">
        <f t="shared" si="86"/>
        <v>0</v>
      </c>
      <c r="W203" s="16"/>
      <c r="X203" s="18">
        <f t="shared" si="72"/>
        <v>0</v>
      </c>
      <c r="Y203" s="16">
        <v>5</v>
      </c>
      <c r="Z203" s="18">
        <f t="shared" si="73"/>
        <v>17961.758540473824</v>
      </c>
      <c r="AA203" s="16"/>
      <c r="AB203" s="18">
        <f t="shared" si="74"/>
        <v>0</v>
      </c>
      <c r="AC203" s="16"/>
      <c r="AD203" s="18">
        <f t="shared" si="75"/>
        <v>0</v>
      </c>
      <c r="AE203" s="16"/>
      <c r="AF203" s="18">
        <f t="shared" si="76"/>
        <v>0</v>
      </c>
      <c r="AG203" s="16"/>
      <c r="AH203" s="18">
        <f t="shared" si="77"/>
        <v>0</v>
      </c>
      <c r="AI203" s="16"/>
      <c r="AJ203" s="18">
        <f t="shared" si="78"/>
        <v>0</v>
      </c>
      <c r="AK203" s="16"/>
      <c r="AL203" s="18">
        <f t="shared" si="87"/>
        <v>0</v>
      </c>
      <c r="AM203" s="16"/>
      <c r="AN203" s="18">
        <f t="shared" si="79"/>
        <v>0</v>
      </c>
      <c r="AO203" s="16"/>
      <c r="AP203" s="18">
        <f t="shared" si="80"/>
        <v>0</v>
      </c>
      <c r="AQ203" s="16"/>
      <c r="AR203" s="18">
        <f t="shared" si="81"/>
        <v>0</v>
      </c>
      <c r="AS203" s="16">
        <v>5</v>
      </c>
      <c r="AT203" s="18">
        <f t="shared" si="82"/>
        <v>24139.10150436695</v>
      </c>
      <c r="AU203" s="16"/>
      <c r="AV203" s="18">
        <f t="shared" si="83"/>
        <v>0</v>
      </c>
      <c r="AW203" s="16"/>
      <c r="AX203" s="18">
        <f t="shared" si="84"/>
        <v>0</v>
      </c>
      <c r="AY203" s="54">
        <f t="shared" si="88"/>
        <v>42100.860044840774</v>
      </c>
    </row>
    <row r="204" spans="1:51">
      <c r="A204" s="55" t="s">
        <v>484</v>
      </c>
      <c r="B204" s="55" t="s">
        <v>555</v>
      </c>
      <c r="C204" s="15" t="s">
        <v>556</v>
      </c>
      <c r="D204" s="55" t="s">
        <v>557</v>
      </c>
      <c r="E204" s="55"/>
      <c r="F204" s="15">
        <f>'[2]F&amp;B Equipment'!CT204</f>
        <v>1</v>
      </c>
      <c r="G204" s="15">
        <v>10</v>
      </c>
      <c r="H204" s="15" t="s">
        <v>845</v>
      </c>
      <c r="I204" s="67">
        <v>3800</v>
      </c>
      <c r="J204" s="407">
        <f t="shared" si="85"/>
        <v>3800</v>
      </c>
      <c r="K204" s="37"/>
      <c r="L204" s="336">
        <f t="shared" si="67"/>
        <v>0</v>
      </c>
      <c r="M204" s="16"/>
      <c r="N204" s="17">
        <f t="shared" si="68"/>
        <v>0</v>
      </c>
      <c r="O204" s="16"/>
      <c r="P204" s="17">
        <f t="shared" si="69"/>
        <v>0</v>
      </c>
      <c r="Q204" s="16"/>
      <c r="R204" s="18">
        <f t="shared" si="70"/>
        <v>0</v>
      </c>
      <c r="S204" s="16"/>
      <c r="T204" s="18">
        <f t="shared" si="71"/>
        <v>0</v>
      </c>
      <c r="U204" s="16"/>
      <c r="V204" s="18">
        <f t="shared" si="86"/>
        <v>0</v>
      </c>
      <c r="W204" s="16">
        <v>1</v>
      </c>
      <c r="X204" s="18">
        <f t="shared" si="72"/>
        <v>4741.8019315907768</v>
      </c>
      <c r="Y204" s="16"/>
      <c r="Z204" s="18">
        <f t="shared" si="73"/>
        <v>0</v>
      </c>
      <c r="AA204" s="16"/>
      <c r="AB204" s="18">
        <f t="shared" si="74"/>
        <v>0</v>
      </c>
      <c r="AC204" s="16"/>
      <c r="AD204" s="18">
        <f t="shared" si="75"/>
        <v>0</v>
      </c>
      <c r="AE204" s="16"/>
      <c r="AF204" s="18">
        <f t="shared" si="76"/>
        <v>0</v>
      </c>
      <c r="AG204" s="16"/>
      <c r="AH204" s="18">
        <f t="shared" si="77"/>
        <v>0</v>
      </c>
      <c r="AI204" s="16"/>
      <c r="AJ204" s="18">
        <f t="shared" si="78"/>
        <v>0</v>
      </c>
      <c r="AK204" s="16"/>
      <c r="AL204" s="18">
        <f t="shared" si="87"/>
        <v>0</v>
      </c>
      <c r="AM204" s="16"/>
      <c r="AN204" s="18">
        <f t="shared" si="79"/>
        <v>0</v>
      </c>
      <c r="AO204" s="16"/>
      <c r="AP204" s="18">
        <f t="shared" si="80"/>
        <v>0</v>
      </c>
      <c r="AQ204" s="16">
        <v>1</v>
      </c>
      <c r="AR204" s="18">
        <f t="shared" si="81"/>
        <v>6372.5852834704419</v>
      </c>
      <c r="AS204" s="16"/>
      <c r="AT204" s="18">
        <f t="shared" si="82"/>
        <v>0</v>
      </c>
      <c r="AU204" s="16"/>
      <c r="AV204" s="18">
        <f t="shared" si="83"/>
        <v>0</v>
      </c>
      <c r="AW204" s="16"/>
      <c r="AX204" s="18">
        <f t="shared" si="84"/>
        <v>0</v>
      </c>
      <c r="AY204" s="54">
        <f t="shared" si="88"/>
        <v>11114.387215061219</v>
      </c>
    </row>
    <row r="205" spans="1:51">
      <c r="A205" s="55" t="s">
        <v>484</v>
      </c>
      <c r="B205" s="55" t="s">
        <v>558</v>
      </c>
      <c r="C205" s="15" t="s">
        <v>559</v>
      </c>
      <c r="D205" s="55" t="s">
        <v>420</v>
      </c>
      <c r="E205" s="55"/>
      <c r="F205" s="15">
        <f>'[2]F&amp;B Equipment'!CT205</f>
        <v>17</v>
      </c>
      <c r="G205" s="15">
        <v>10</v>
      </c>
      <c r="H205" s="15" t="s">
        <v>845</v>
      </c>
      <c r="I205" s="67">
        <v>5886</v>
      </c>
      <c r="J205" s="407">
        <f t="shared" si="85"/>
        <v>100062</v>
      </c>
      <c r="K205" s="37"/>
      <c r="L205" s="336">
        <f t="shared" si="67"/>
        <v>0</v>
      </c>
      <c r="M205" s="16"/>
      <c r="N205" s="17">
        <f t="shared" si="68"/>
        <v>0</v>
      </c>
      <c r="O205" s="16"/>
      <c r="P205" s="17">
        <f t="shared" si="69"/>
        <v>0</v>
      </c>
      <c r="Q205" s="16"/>
      <c r="R205" s="18">
        <f t="shared" si="70"/>
        <v>0</v>
      </c>
      <c r="S205" s="16">
        <v>5</v>
      </c>
      <c r="T205" s="18">
        <f t="shared" si="71"/>
        <v>34615.899818604004</v>
      </c>
      <c r="U205" s="16"/>
      <c r="V205" s="18">
        <f t="shared" si="86"/>
        <v>0</v>
      </c>
      <c r="W205" s="16"/>
      <c r="X205" s="18">
        <f t="shared" si="72"/>
        <v>0</v>
      </c>
      <c r="Y205" s="16"/>
      <c r="Z205" s="18">
        <f t="shared" si="73"/>
        <v>0</v>
      </c>
      <c r="AA205" s="16"/>
      <c r="AB205" s="18">
        <f t="shared" si="74"/>
        <v>0</v>
      </c>
      <c r="AC205" s="16">
        <v>5</v>
      </c>
      <c r="AD205" s="18">
        <f t="shared" si="75"/>
        <v>40129.315218273703</v>
      </c>
      <c r="AE205" s="16"/>
      <c r="AF205" s="18">
        <f t="shared" si="76"/>
        <v>0</v>
      </c>
      <c r="AG205" s="16"/>
      <c r="AH205" s="18">
        <f t="shared" si="77"/>
        <v>0</v>
      </c>
      <c r="AI205" s="16"/>
      <c r="AJ205" s="18">
        <f t="shared" si="78"/>
        <v>0</v>
      </c>
      <c r="AK205" s="16"/>
      <c r="AL205" s="18">
        <f t="shared" si="87"/>
        <v>0</v>
      </c>
      <c r="AM205" s="16">
        <v>5</v>
      </c>
      <c r="AN205" s="18">
        <f t="shared" si="79"/>
        <v>46520.874751957155</v>
      </c>
      <c r="AO205" s="16"/>
      <c r="AP205" s="18">
        <f t="shared" si="80"/>
        <v>0</v>
      </c>
      <c r="AQ205" s="16"/>
      <c r="AR205" s="18">
        <f t="shared" si="81"/>
        <v>0</v>
      </c>
      <c r="AS205" s="16"/>
      <c r="AT205" s="18">
        <f t="shared" si="82"/>
        <v>0</v>
      </c>
      <c r="AU205" s="16"/>
      <c r="AV205" s="18">
        <f t="shared" si="83"/>
        <v>0</v>
      </c>
      <c r="AW205" s="16">
        <v>5</v>
      </c>
      <c r="AX205" s="18">
        <f t="shared" si="84"/>
        <v>53930.444013701373</v>
      </c>
      <c r="AY205" s="54">
        <f t="shared" si="88"/>
        <v>175196.53380253623</v>
      </c>
    </row>
    <row r="206" spans="1:51">
      <c r="A206" s="55" t="s">
        <v>484</v>
      </c>
      <c r="B206" s="55" t="s">
        <v>563</v>
      </c>
      <c r="C206" s="15" t="s">
        <v>884</v>
      </c>
      <c r="D206" s="55" t="s">
        <v>705</v>
      </c>
      <c r="E206" s="393" t="s">
        <v>565</v>
      </c>
      <c r="F206" s="15">
        <f>'[2]F&amp;B Equipment'!CT206</f>
        <v>84</v>
      </c>
      <c r="G206" s="15">
        <v>10</v>
      </c>
      <c r="H206" s="15" t="s">
        <v>845</v>
      </c>
      <c r="I206" s="67">
        <v>4946</v>
      </c>
      <c r="J206" s="407">
        <f t="shared" si="85"/>
        <v>415464</v>
      </c>
      <c r="K206" s="37"/>
      <c r="L206" s="336">
        <f t="shared" si="67"/>
        <v>0</v>
      </c>
      <c r="M206" s="16"/>
      <c r="N206" s="17">
        <f t="shared" si="68"/>
        <v>0</v>
      </c>
      <c r="O206" s="16"/>
      <c r="P206" s="17">
        <f t="shared" si="69"/>
        <v>0</v>
      </c>
      <c r="Q206" s="16"/>
      <c r="R206" s="18">
        <f t="shared" si="70"/>
        <v>0</v>
      </c>
      <c r="S206" s="16">
        <v>8</v>
      </c>
      <c r="T206" s="18">
        <f t="shared" si="71"/>
        <v>46540.3304119104</v>
      </c>
      <c r="U206" s="16"/>
      <c r="V206" s="18">
        <f t="shared" si="86"/>
        <v>0</v>
      </c>
      <c r="W206" s="16"/>
      <c r="X206" s="18">
        <f t="shared" si="72"/>
        <v>0</v>
      </c>
      <c r="Y206" s="16"/>
      <c r="Z206" s="18">
        <f t="shared" si="73"/>
        <v>0</v>
      </c>
      <c r="AA206" s="16"/>
      <c r="AB206" s="18">
        <f t="shared" si="74"/>
        <v>0</v>
      </c>
      <c r="AC206" s="16">
        <v>8</v>
      </c>
      <c r="AD206" s="18">
        <f t="shared" si="75"/>
        <v>53952.998455883579</v>
      </c>
      <c r="AE206" s="16"/>
      <c r="AF206" s="18">
        <f t="shared" si="76"/>
        <v>0</v>
      </c>
      <c r="AG206" s="16"/>
      <c r="AH206" s="18">
        <f t="shared" si="77"/>
        <v>0</v>
      </c>
      <c r="AI206" s="16"/>
      <c r="AJ206" s="18">
        <f t="shared" si="78"/>
        <v>0</v>
      </c>
      <c r="AK206" s="16"/>
      <c r="AL206" s="18">
        <f t="shared" si="87"/>
        <v>0</v>
      </c>
      <c r="AM206" s="16">
        <v>8</v>
      </c>
      <c r="AN206" s="18">
        <f t="shared" si="79"/>
        <v>62546.312340653771</v>
      </c>
      <c r="AO206" s="16"/>
      <c r="AP206" s="18">
        <f t="shared" si="80"/>
        <v>0</v>
      </c>
      <c r="AQ206" s="16"/>
      <c r="AR206" s="18">
        <f t="shared" si="81"/>
        <v>0</v>
      </c>
      <c r="AS206" s="16"/>
      <c r="AT206" s="18">
        <f t="shared" si="82"/>
        <v>0</v>
      </c>
      <c r="AU206" s="16"/>
      <c r="AV206" s="18">
        <f t="shared" si="83"/>
        <v>0</v>
      </c>
      <c r="AW206" s="16">
        <v>8</v>
      </c>
      <c r="AX206" s="18">
        <f t="shared" si="84"/>
        <v>72508.318339590071</v>
      </c>
      <c r="AY206" s="54">
        <f t="shared" si="88"/>
        <v>235547.95954803782</v>
      </c>
    </row>
    <row r="207" spans="1:51" ht="30">
      <c r="A207" s="55" t="s">
        <v>484</v>
      </c>
      <c r="B207" s="55" t="s">
        <v>571</v>
      </c>
      <c r="C207" s="19" t="s">
        <v>769</v>
      </c>
      <c r="D207" s="55" t="s">
        <v>420</v>
      </c>
      <c r="E207" s="55"/>
      <c r="F207" s="15">
        <f>'[2]F&amp;B Equipment'!CT207</f>
        <v>3</v>
      </c>
      <c r="G207" s="15">
        <v>10</v>
      </c>
      <c r="H207" s="15" t="s">
        <v>833</v>
      </c>
      <c r="I207" s="67">
        <v>13426</v>
      </c>
      <c r="J207" s="407">
        <f t="shared" si="85"/>
        <v>40278</v>
      </c>
      <c r="K207" s="37">
        <v>3</v>
      </c>
      <c r="L207" s="336">
        <f t="shared" si="67"/>
        <v>41889.120000000003</v>
      </c>
      <c r="M207" s="16"/>
      <c r="N207" s="17">
        <f t="shared" si="68"/>
        <v>0</v>
      </c>
      <c r="O207" s="16"/>
      <c r="P207" s="17">
        <f t="shared" si="69"/>
        <v>0</v>
      </c>
      <c r="Q207" s="16"/>
      <c r="R207" s="18">
        <f t="shared" si="70"/>
        <v>0</v>
      </c>
      <c r="S207" s="16"/>
      <c r="T207" s="18">
        <f t="shared" si="71"/>
        <v>0</v>
      </c>
      <c r="U207" s="16"/>
      <c r="V207" s="18">
        <f t="shared" si="86"/>
        <v>0</v>
      </c>
      <c r="W207" s="16"/>
      <c r="X207" s="18">
        <f t="shared" si="72"/>
        <v>0</v>
      </c>
      <c r="Y207" s="16"/>
      <c r="Z207" s="18">
        <f t="shared" si="73"/>
        <v>0</v>
      </c>
      <c r="AA207" s="16"/>
      <c r="AB207" s="18">
        <f t="shared" si="74"/>
        <v>0</v>
      </c>
      <c r="AC207" s="16"/>
      <c r="AD207" s="18">
        <f t="shared" si="75"/>
        <v>0</v>
      </c>
      <c r="AE207" s="16">
        <v>3</v>
      </c>
      <c r="AF207" s="18">
        <f t="shared" si="76"/>
        <v>56568.753486662477</v>
      </c>
      <c r="AG207" s="16"/>
      <c r="AH207" s="18">
        <f t="shared" si="77"/>
        <v>0</v>
      </c>
      <c r="AI207" s="16"/>
      <c r="AJ207" s="18">
        <f t="shared" si="78"/>
        <v>0</v>
      </c>
      <c r="AK207" s="16"/>
      <c r="AL207" s="18">
        <f t="shared" si="87"/>
        <v>0</v>
      </c>
      <c r="AM207" s="16"/>
      <c r="AN207" s="18">
        <f t="shared" si="79"/>
        <v>0</v>
      </c>
      <c r="AO207" s="16"/>
      <c r="AP207" s="18">
        <f t="shared" si="80"/>
        <v>0</v>
      </c>
      <c r="AQ207" s="16"/>
      <c r="AR207" s="18">
        <f t="shared" si="81"/>
        <v>0</v>
      </c>
      <c r="AS207" s="16"/>
      <c r="AT207" s="18">
        <f t="shared" si="82"/>
        <v>0</v>
      </c>
      <c r="AU207" s="16"/>
      <c r="AV207" s="18">
        <f t="shared" si="83"/>
        <v>0</v>
      </c>
      <c r="AW207" s="16"/>
      <c r="AX207" s="18">
        <f t="shared" si="84"/>
        <v>0</v>
      </c>
      <c r="AY207" s="54">
        <f t="shared" si="88"/>
        <v>98457.873486662487</v>
      </c>
    </row>
    <row r="208" spans="1:51">
      <c r="A208" s="55" t="s">
        <v>484</v>
      </c>
      <c r="B208" s="55" t="s">
        <v>558</v>
      </c>
      <c r="C208" s="15" t="s">
        <v>226</v>
      </c>
      <c r="D208" s="55" t="s">
        <v>420</v>
      </c>
      <c r="E208" s="55"/>
      <c r="F208" s="15">
        <f>'[2]F&amp;B Equipment'!CT208</f>
        <v>5</v>
      </c>
      <c r="G208" s="15">
        <v>10</v>
      </c>
      <c r="H208" s="15" t="s">
        <v>833</v>
      </c>
      <c r="I208" s="67">
        <v>8208</v>
      </c>
      <c r="J208" s="407">
        <f t="shared" si="85"/>
        <v>41040</v>
      </c>
      <c r="K208" s="37">
        <v>3</v>
      </c>
      <c r="L208" s="336">
        <f t="shared" si="67"/>
        <v>25608.959999999999</v>
      </c>
      <c r="M208" s="16">
        <v>2</v>
      </c>
      <c r="N208" s="17">
        <f t="shared" si="68"/>
        <v>17670.182400000002</v>
      </c>
      <c r="O208" s="16"/>
      <c r="P208" s="17">
        <f t="shared" si="69"/>
        <v>0</v>
      </c>
      <c r="Q208" s="16"/>
      <c r="R208" s="18">
        <f t="shared" si="70"/>
        <v>0</v>
      </c>
      <c r="S208" s="16"/>
      <c r="T208" s="18">
        <f t="shared" si="71"/>
        <v>0</v>
      </c>
      <c r="U208" s="16"/>
      <c r="V208" s="18">
        <f t="shared" si="86"/>
        <v>0</v>
      </c>
      <c r="W208" s="16"/>
      <c r="X208" s="18">
        <f t="shared" si="72"/>
        <v>0</v>
      </c>
      <c r="Y208" s="16"/>
      <c r="Z208" s="18">
        <f t="shared" si="73"/>
        <v>0</v>
      </c>
      <c r="AA208" s="16"/>
      <c r="AB208" s="18">
        <f t="shared" si="74"/>
        <v>0</v>
      </c>
      <c r="AC208" s="16"/>
      <c r="AD208" s="18">
        <f t="shared" si="75"/>
        <v>0</v>
      </c>
      <c r="AE208" s="16">
        <v>5</v>
      </c>
      <c r="AF208" s="18">
        <f t="shared" si="76"/>
        <v>57638.950372228719</v>
      </c>
      <c r="AG208" s="16"/>
      <c r="AH208" s="18">
        <f t="shared" si="77"/>
        <v>0</v>
      </c>
      <c r="AI208" s="16"/>
      <c r="AJ208" s="18">
        <f t="shared" si="78"/>
        <v>0</v>
      </c>
      <c r="AK208" s="16"/>
      <c r="AL208" s="18">
        <f t="shared" si="87"/>
        <v>0</v>
      </c>
      <c r="AM208" s="16"/>
      <c r="AN208" s="18">
        <f t="shared" si="79"/>
        <v>0</v>
      </c>
      <c r="AO208" s="16"/>
      <c r="AP208" s="18">
        <f t="shared" si="80"/>
        <v>0</v>
      </c>
      <c r="AQ208" s="16"/>
      <c r="AR208" s="18">
        <f t="shared" si="81"/>
        <v>0</v>
      </c>
      <c r="AS208" s="16"/>
      <c r="AT208" s="18">
        <f t="shared" si="82"/>
        <v>0</v>
      </c>
      <c r="AU208" s="16"/>
      <c r="AV208" s="18">
        <f t="shared" si="83"/>
        <v>0</v>
      </c>
      <c r="AW208" s="16"/>
      <c r="AX208" s="18">
        <f t="shared" si="84"/>
        <v>0</v>
      </c>
      <c r="AY208" s="54">
        <f t="shared" si="88"/>
        <v>100918.09277222872</v>
      </c>
    </row>
    <row r="209" spans="1:51">
      <c r="A209" s="55" t="s">
        <v>484</v>
      </c>
      <c r="B209" s="55" t="s">
        <v>558</v>
      </c>
      <c r="C209" s="15" t="s">
        <v>572</v>
      </c>
      <c r="D209" s="55" t="s">
        <v>420</v>
      </c>
      <c r="E209" s="55"/>
      <c r="F209" s="15">
        <f>'[2]F&amp;B Equipment'!CT209</f>
        <v>2</v>
      </c>
      <c r="G209" s="15">
        <v>10</v>
      </c>
      <c r="H209" s="15" t="s">
        <v>833</v>
      </c>
      <c r="I209" s="67">
        <v>11262</v>
      </c>
      <c r="J209" s="407">
        <f t="shared" si="85"/>
        <v>22524</v>
      </c>
      <c r="K209" s="37">
        <v>2</v>
      </c>
      <c r="L209" s="336">
        <f t="shared" si="67"/>
        <v>23424.959999999999</v>
      </c>
      <c r="M209" s="16"/>
      <c r="N209" s="17">
        <f t="shared" si="68"/>
        <v>0</v>
      </c>
      <c r="O209" s="16"/>
      <c r="P209" s="17">
        <f t="shared" si="69"/>
        <v>0</v>
      </c>
      <c r="Q209" s="16"/>
      <c r="R209" s="18">
        <f t="shared" si="70"/>
        <v>0</v>
      </c>
      <c r="S209" s="16"/>
      <c r="T209" s="18">
        <f t="shared" si="71"/>
        <v>0</v>
      </c>
      <c r="U209" s="16"/>
      <c r="V209" s="18">
        <f t="shared" si="86"/>
        <v>0</v>
      </c>
      <c r="W209" s="16"/>
      <c r="X209" s="18">
        <f t="shared" si="72"/>
        <v>0</v>
      </c>
      <c r="Y209" s="16"/>
      <c r="Z209" s="18">
        <f t="shared" si="73"/>
        <v>0</v>
      </c>
      <c r="AA209" s="16"/>
      <c r="AB209" s="18">
        <f t="shared" si="74"/>
        <v>0</v>
      </c>
      <c r="AC209" s="16"/>
      <c r="AD209" s="18">
        <f t="shared" si="75"/>
        <v>0</v>
      </c>
      <c r="AE209" s="16">
        <v>2</v>
      </c>
      <c r="AF209" s="18">
        <f t="shared" si="76"/>
        <v>31634.008727682252</v>
      </c>
      <c r="AG209" s="16"/>
      <c r="AH209" s="18">
        <f t="shared" si="77"/>
        <v>0</v>
      </c>
      <c r="AI209" s="16"/>
      <c r="AJ209" s="18">
        <f t="shared" si="78"/>
        <v>0</v>
      </c>
      <c r="AK209" s="16"/>
      <c r="AL209" s="18">
        <f t="shared" si="87"/>
        <v>0</v>
      </c>
      <c r="AM209" s="16"/>
      <c r="AN209" s="18">
        <f t="shared" si="79"/>
        <v>0</v>
      </c>
      <c r="AO209" s="16"/>
      <c r="AP209" s="18">
        <f t="shared" si="80"/>
        <v>0</v>
      </c>
      <c r="AQ209" s="16"/>
      <c r="AR209" s="18">
        <f t="shared" si="81"/>
        <v>0</v>
      </c>
      <c r="AS209" s="16"/>
      <c r="AT209" s="18">
        <f t="shared" si="82"/>
        <v>0</v>
      </c>
      <c r="AU209" s="16"/>
      <c r="AV209" s="18">
        <f t="shared" si="83"/>
        <v>0</v>
      </c>
      <c r="AW209" s="16"/>
      <c r="AX209" s="18">
        <f t="shared" si="84"/>
        <v>0</v>
      </c>
      <c r="AY209" s="54">
        <f t="shared" si="88"/>
        <v>55058.968727682251</v>
      </c>
    </row>
    <row r="210" spans="1:51">
      <c r="A210" s="55" t="s">
        <v>484</v>
      </c>
      <c r="B210" s="55" t="s">
        <v>573</v>
      </c>
      <c r="C210" s="15" t="s">
        <v>574</v>
      </c>
      <c r="D210" s="55" t="s">
        <v>420</v>
      </c>
      <c r="E210" s="55"/>
      <c r="F210" s="15">
        <f>'[2]F&amp;B Equipment'!CT210</f>
        <v>2</v>
      </c>
      <c r="G210" s="15">
        <v>10</v>
      </c>
      <c r="H210" s="15" t="s">
        <v>845</v>
      </c>
      <c r="I210" s="67">
        <v>6534</v>
      </c>
      <c r="J210" s="407">
        <f t="shared" si="85"/>
        <v>13068</v>
      </c>
      <c r="K210" s="37"/>
      <c r="L210" s="336">
        <f t="shared" si="67"/>
        <v>0</v>
      </c>
      <c r="M210" s="16"/>
      <c r="N210" s="17">
        <f t="shared" si="68"/>
        <v>0</v>
      </c>
      <c r="O210" s="16"/>
      <c r="P210" s="17">
        <f t="shared" si="69"/>
        <v>0</v>
      </c>
      <c r="Q210" s="16"/>
      <c r="R210" s="18">
        <f t="shared" si="70"/>
        <v>0</v>
      </c>
      <c r="S210" s="16"/>
      <c r="T210" s="18">
        <f t="shared" si="71"/>
        <v>0</v>
      </c>
      <c r="U210" s="16"/>
      <c r="V210" s="18">
        <f t="shared" si="86"/>
        <v>0</v>
      </c>
      <c r="W210" s="16"/>
      <c r="X210" s="18">
        <f t="shared" si="72"/>
        <v>0</v>
      </c>
      <c r="Y210" s="16">
        <v>2</v>
      </c>
      <c r="Z210" s="18">
        <f t="shared" si="73"/>
        <v>16796.011492444504</v>
      </c>
      <c r="AA210" s="16"/>
      <c r="AB210" s="18">
        <f t="shared" si="74"/>
        <v>0</v>
      </c>
      <c r="AC210" s="16"/>
      <c r="AD210" s="18">
        <f t="shared" si="75"/>
        <v>0</v>
      </c>
      <c r="AE210" s="16"/>
      <c r="AF210" s="18">
        <f t="shared" si="76"/>
        <v>0</v>
      </c>
      <c r="AG210" s="16"/>
      <c r="AH210" s="18">
        <f t="shared" si="77"/>
        <v>0</v>
      </c>
      <c r="AI210" s="16"/>
      <c r="AJ210" s="18">
        <f t="shared" si="78"/>
        <v>0</v>
      </c>
      <c r="AK210" s="16"/>
      <c r="AL210" s="18">
        <f t="shared" si="87"/>
        <v>0</v>
      </c>
      <c r="AM210" s="16"/>
      <c r="AN210" s="18">
        <f t="shared" si="79"/>
        <v>0</v>
      </c>
      <c r="AO210" s="16"/>
      <c r="AP210" s="18">
        <f t="shared" si="80"/>
        <v>0</v>
      </c>
      <c r="AQ210" s="16"/>
      <c r="AR210" s="18">
        <f t="shared" si="81"/>
        <v>0</v>
      </c>
      <c r="AS210" s="16">
        <v>2</v>
      </c>
      <c r="AT210" s="18">
        <f t="shared" si="82"/>
        <v>22572.434952348285</v>
      </c>
      <c r="AU210" s="16"/>
      <c r="AV210" s="18">
        <f t="shared" si="83"/>
        <v>0</v>
      </c>
      <c r="AW210" s="16"/>
      <c r="AX210" s="18">
        <f t="shared" si="84"/>
        <v>0</v>
      </c>
      <c r="AY210" s="54">
        <f t="shared" si="88"/>
        <v>39368.446444792789</v>
      </c>
    </row>
    <row r="211" spans="1:51">
      <c r="A211" s="55" t="s">
        <v>484</v>
      </c>
      <c r="B211" s="55" t="s">
        <v>573</v>
      </c>
      <c r="C211" s="15" t="s">
        <v>236</v>
      </c>
      <c r="D211" s="55" t="s">
        <v>420</v>
      </c>
      <c r="E211" s="55"/>
      <c r="F211" s="15">
        <f>'[2]F&amp;B Equipment'!CT211</f>
        <v>2</v>
      </c>
      <c r="G211" s="15">
        <v>10</v>
      </c>
      <c r="H211" s="15" t="s">
        <v>845</v>
      </c>
      <c r="I211" s="67">
        <v>8473</v>
      </c>
      <c r="J211" s="407">
        <f t="shared" si="85"/>
        <v>16946</v>
      </c>
      <c r="K211" s="37"/>
      <c r="L211" s="336">
        <f t="shared" si="67"/>
        <v>0</v>
      </c>
      <c r="M211" s="16"/>
      <c r="N211" s="17">
        <f t="shared" si="68"/>
        <v>0</v>
      </c>
      <c r="O211" s="16"/>
      <c r="P211" s="17">
        <f t="shared" si="69"/>
        <v>0</v>
      </c>
      <c r="Q211" s="16"/>
      <c r="R211" s="18">
        <f t="shared" si="70"/>
        <v>0</v>
      </c>
      <c r="S211" s="16"/>
      <c r="T211" s="18">
        <f t="shared" si="71"/>
        <v>0</v>
      </c>
      <c r="U211" s="16"/>
      <c r="V211" s="18">
        <f t="shared" si="86"/>
        <v>0</v>
      </c>
      <c r="W211" s="16"/>
      <c r="X211" s="18">
        <f t="shared" si="72"/>
        <v>0</v>
      </c>
      <c r="Y211" s="16">
        <v>2</v>
      </c>
      <c r="Z211" s="18">
        <f t="shared" si="73"/>
        <v>21780.31915755774</v>
      </c>
      <c r="AA211" s="16"/>
      <c r="AB211" s="18">
        <f t="shared" si="74"/>
        <v>0</v>
      </c>
      <c r="AC211" s="16"/>
      <c r="AD211" s="18">
        <f t="shared" si="75"/>
        <v>0</v>
      </c>
      <c r="AE211" s="16"/>
      <c r="AF211" s="18">
        <f t="shared" si="76"/>
        <v>0</v>
      </c>
      <c r="AG211" s="16"/>
      <c r="AH211" s="18">
        <f t="shared" si="77"/>
        <v>0</v>
      </c>
      <c r="AI211" s="16"/>
      <c r="AJ211" s="18">
        <f t="shared" si="78"/>
        <v>0</v>
      </c>
      <c r="AK211" s="16"/>
      <c r="AL211" s="18">
        <f t="shared" si="87"/>
        <v>0</v>
      </c>
      <c r="AM211" s="16"/>
      <c r="AN211" s="18">
        <f t="shared" si="79"/>
        <v>0</v>
      </c>
      <c r="AO211" s="16"/>
      <c r="AP211" s="18">
        <f t="shared" si="80"/>
        <v>0</v>
      </c>
      <c r="AQ211" s="16"/>
      <c r="AR211" s="18">
        <f t="shared" si="81"/>
        <v>0</v>
      </c>
      <c r="AS211" s="16">
        <v>2</v>
      </c>
      <c r="AT211" s="18">
        <f t="shared" si="82"/>
        <v>29270.927663184422</v>
      </c>
      <c r="AU211" s="16"/>
      <c r="AV211" s="18">
        <f t="shared" si="83"/>
        <v>0</v>
      </c>
      <c r="AW211" s="16"/>
      <c r="AX211" s="18">
        <f t="shared" si="84"/>
        <v>0</v>
      </c>
      <c r="AY211" s="54">
        <f t="shared" si="88"/>
        <v>51051.246820742163</v>
      </c>
    </row>
    <row r="212" spans="1:51">
      <c r="A212" s="55" t="s">
        <v>575</v>
      </c>
      <c r="B212" s="55" t="s">
        <v>576</v>
      </c>
      <c r="C212" s="15" t="s">
        <v>239</v>
      </c>
      <c r="D212" s="55" t="s">
        <v>577</v>
      </c>
      <c r="E212" s="55"/>
      <c r="F212" s="15">
        <f>'[2]F&amp;B Equipment'!CT212</f>
        <v>2</v>
      </c>
      <c r="G212" s="15">
        <v>20</v>
      </c>
      <c r="H212" s="15" t="s">
        <v>845</v>
      </c>
      <c r="I212" s="67">
        <v>658</v>
      </c>
      <c r="J212" s="407">
        <f t="shared" si="85"/>
        <v>1316</v>
      </c>
      <c r="K212" s="37"/>
      <c r="L212" s="336">
        <f t="shared" si="67"/>
        <v>0</v>
      </c>
      <c r="M212" s="16"/>
      <c r="N212" s="17">
        <f t="shared" si="68"/>
        <v>0</v>
      </c>
      <c r="O212" s="16"/>
      <c r="P212" s="17">
        <f t="shared" si="69"/>
        <v>0</v>
      </c>
      <c r="Q212" s="16"/>
      <c r="R212" s="18">
        <f t="shared" si="70"/>
        <v>0</v>
      </c>
      <c r="S212" s="16"/>
      <c r="T212" s="18">
        <f t="shared" si="71"/>
        <v>0</v>
      </c>
      <c r="U212" s="16"/>
      <c r="V212" s="18">
        <f t="shared" si="86"/>
        <v>0</v>
      </c>
      <c r="W212" s="16"/>
      <c r="X212" s="18">
        <f t="shared" si="72"/>
        <v>0</v>
      </c>
      <c r="Y212" s="16"/>
      <c r="Z212" s="18">
        <f t="shared" si="73"/>
        <v>0</v>
      </c>
      <c r="AA212" s="16"/>
      <c r="AB212" s="18">
        <f t="shared" si="74"/>
        <v>0</v>
      </c>
      <c r="AC212" s="16"/>
      <c r="AD212" s="18">
        <f t="shared" si="75"/>
        <v>0</v>
      </c>
      <c r="AE212" s="16"/>
      <c r="AF212" s="18">
        <f t="shared" si="76"/>
        <v>0</v>
      </c>
      <c r="AG212" s="16"/>
      <c r="AH212" s="18">
        <f t="shared" si="77"/>
        <v>0</v>
      </c>
      <c r="AI212" s="16"/>
      <c r="AJ212" s="18">
        <f t="shared" si="78"/>
        <v>0</v>
      </c>
      <c r="AK212" s="16"/>
      <c r="AL212" s="18">
        <f t="shared" si="87"/>
        <v>0</v>
      </c>
      <c r="AM212" s="16">
        <v>2</v>
      </c>
      <c r="AN212" s="18">
        <f t="shared" si="79"/>
        <v>2080.240270933592</v>
      </c>
      <c r="AO212" s="16"/>
      <c r="AP212" s="18">
        <f t="shared" si="80"/>
        <v>0</v>
      </c>
      <c r="AQ212" s="16"/>
      <c r="AR212" s="18">
        <f t="shared" si="81"/>
        <v>0</v>
      </c>
      <c r="AS212" s="16"/>
      <c r="AT212" s="18">
        <f t="shared" si="82"/>
        <v>0</v>
      </c>
      <c r="AU212" s="16"/>
      <c r="AV212" s="18">
        <f t="shared" si="83"/>
        <v>0</v>
      </c>
      <c r="AW212" s="16"/>
      <c r="AX212" s="18">
        <f t="shared" si="84"/>
        <v>0</v>
      </c>
      <c r="AY212" s="54">
        <f t="shared" si="88"/>
        <v>2080.240270933592</v>
      </c>
    </row>
    <row r="213" spans="1:51">
      <c r="A213" s="55" t="s">
        <v>575</v>
      </c>
      <c r="B213" s="55" t="s">
        <v>576</v>
      </c>
      <c r="C213" s="15" t="s">
        <v>578</v>
      </c>
      <c r="D213" s="55" t="s">
        <v>577</v>
      </c>
      <c r="E213" s="55"/>
      <c r="F213" s="15">
        <f>'[2]F&amp;B Equipment'!CT213</f>
        <v>2</v>
      </c>
      <c r="G213" s="15">
        <v>20</v>
      </c>
      <c r="H213" s="15" t="s">
        <v>845</v>
      </c>
      <c r="I213" s="67">
        <v>888</v>
      </c>
      <c r="J213" s="407">
        <f t="shared" si="85"/>
        <v>1776</v>
      </c>
      <c r="K213" s="37"/>
      <c r="L213" s="336">
        <f t="shared" si="67"/>
        <v>0</v>
      </c>
      <c r="M213" s="16"/>
      <c r="N213" s="17">
        <f t="shared" si="68"/>
        <v>0</v>
      </c>
      <c r="O213" s="16"/>
      <c r="P213" s="17">
        <f t="shared" si="69"/>
        <v>0</v>
      </c>
      <c r="Q213" s="16"/>
      <c r="R213" s="18">
        <f t="shared" si="70"/>
        <v>0</v>
      </c>
      <c r="S213" s="16"/>
      <c r="T213" s="18">
        <f t="shared" si="71"/>
        <v>0</v>
      </c>
      <c r="U213" s="16"/>
      <c r="V213" s="18">
        <f t="shared" si="86"/>
        <v>0</v>
      </c>
      <c r="W213" s="16"/>
      <c r="X213" s="18">
        <f t="shared" si="72"/>
        <v>0</v>
      </c>
      <c r="Y213" s="16"/>
      <c r="Z213" s="18">
        <f t="shared" si="73"/>
        <v>0</v>
      </c>
      <c r="AA213" s="16"/>
      <c r="AB213" s="18">
        <f t="shared" si="74"/>
        <v>0</v>
      </c>
      <c r="AC213" s="16"/>
      <c r="AD213" s="18">
        <f t="shared" si="75"/>
        <v>0</v>
      </c>
      <c r="AE213" s="16"/>
      <c r="AF213" s="18">
        <f t="shared" si="76"/>
        <v>0</v>
      </c>
      <c r="AG213" s="16"/>
      <c r="AH213" s="18">
        <f t="shared" si="77"/>
        <v>0</v>
      </c>
      <c r="AI213" s="16"/>
      <c r="AJ213" s="18">
        <f t="shared" si="78"/>
        <v>0</v>
      </c>
      <c r="AK213" s="16"/>
      <c r="AL213" s="18">
        <f t="shared" si="87"/>
        <v>0</v>
      </c>
      <c r="AM213" s="16">
        <v>2</v>
      </c>
      <c r="AN213" s="18">
        <f t="shared" si="79"/>
        <v>2807.3759279468536</v>
      </c>
      <c r="AO213" s="16"/>
      <c r="AP213" s="18">
        <f t="shared" si="80"/>
        <v>0</v>
      </c>
      <c r="AQ213" s="16"/>
      <c r="AR213" s="18">
        <f t="shared" si="81"/>
        <v>0</v>
      </c>
      <c r="AS213" s="16"/>
      <c r="AT213" s="18">
        <f t="shared" si="82"/>
        <v>0</v>
      </c>
      <c r="AU213" s="16"/>
      <c r="AV213" s="18">
        <f t="shared" si="83"/>
        <v>0</v>
      </c>
      <c r="AW213" s="16"/>
      <c r="AX213" s="18">
        <f t="shared" si="84"/>
        <v>0</v>
      </c>
      <c r="AY213" s="54">
        <f t="shared" si="88"/>
        <v>2807.3759279468536</v>
      </c>
    </row>
    <row r="214" spans="1:51">
      <c r="A214" s="55" t="s">
        <v>575</v>
      </c>
      <c r="B214" s="55" t="s">
        <v>579</v>
      </c>
      <c r="C214" s="15" t="s">
        <v>580</v>
      </c>
      <c r="D214" s="55" t="s">
        <v>388</v>
      </c>
      <c r="E214" s="55"/>
      <c r="F214" s="15">
        <f>'[2]F&amp;B Equipment'!CT214</f>
        <v>2</v>
      </c>
      <c r="G214" s="15">
        <v>20</v>
      </c>
      <c r="H214" s="15" t="s">
        <v>845</v>
      </c>
      <c r="I214" s="67">
        <v>559</v>
      </c>
      <c r="J214" s="407">
        <f t="shared" si="85"/>
        <v>1118</v>
      </c>
      <c r="K214" s="37"/>
      <c r="L214" s="336">
        <f t="shared" si="67"/>
        <v>0</v>
      </c>
      <c r="M214" s="16"/>
      <c r="N214" s="17">
        <f t="shared" si="68"/>
        <v>0</v>
      </c>
      <c r="O214" s="16"/>
      <c r="P214" s="17">
        <f t="shared" si="69"/>
        <v>0</v>
      </c>
      <c r="Q214" s="16"/>
      <c r="R214" s="18">
        <f t="shared" si="70"/>
        <v>0</v>
      </c>
      <c r="S214" s="16"/>
      <c r="T214" s="18">
        <f t="shared" si="71"/>
        <v>0</v>
      </c>
      <c r="U214" s="16"/>
      <c r="V214" s="18">
        <f t="shared" si="86"/>
        <v>0</v>
      </c>
      <c r="W214" s="16"/>
      <c r="X214" s="18">
        <f t="shared" si="72"/>
        <v>0</v>
      </c>
      <c r="Y214" s="16"/>
      <c r="Z214" s="18">
        <f t="shared" si="73"/>
        <v>0</v>
      </c>
      <c r="AA214" s="16"/>
      <c r="AB214" s="18">
        <f t="shared" si="74"/>
        <v>0</v>
      </c>
      <c r="AC214" s="16"/>
      <c r="AD214" s="18">
        <f t="shared" si="75"/>
        <v>0</v>
      </c>
      <c r="AE214" s="16"/>
      <c r="AF214" s="18">
        <f t="shared" si="76"/>
        <v>0</v>
      </c>
      <c r="AG214" s="16"/>
      <c r="AH214" s="18">
        <f t="shared" si="77"/>
        <v>0</v>
      </c>
      <c r="AI214" s="16"/>
      <c r="AJ214" s="18">
        <f t="shared" si="78"/>
        <v>0</v>
      </c>
      <c r="AK214" s="16"/>
      <c r="AL214" s="18">
        <f t="shared" si="87"/>
        <v>0</v>
      </c>
      <c r="AM214" s="16">
        <v>2</v>
      </c>
      <c r="AN214" s="18">
        <f t="shared" si="79"/>
        <v>1767.2557924800576</v>
      </c>
      <c r="AO214" s="16"/>
      <c r="AP214" s="18">
        <f t="shared" si="80"/>
        <v>0</v>
      </c>
      <c r="AQ214" s="16"/>
      <c r="AR214" s="18">
        <f t="shared" si="81"/>
        <v>0</v>
      </c>
      <c r="AS214" s="16"/>
      <c r="AT214" s="18">
        <f t="shared" si="82"/>
        <v>0</v>
      </c>
      <c r="AU214" s="16"/>
      <c r="AV214" s="18">
        <f t="shared" si="83"/>
        <v>0</v>
      </c>
      <c r="AW214" s="16"/>
      <c r="AX214" s="18">
        <f t="shared" si="84"/>
        <v>0</v>
      </c>
      <c r="AY214" s="54">
        <f t="shared" si="88"/>
        <v>1767.2557924800576</v>
      </c>
    </row>
    <row r="215" spans="1:51">
      <c r="A215" s="55" t="s">
        <v>575</v>
      </c>
      <c r="B215" s="55" t="s">
        <v>579</v>
      </c>
      <c r="C215" s="15" t="s">
        <v>559</v>
      </c>
      <c r="D215" s="55" t="s">
        <v>581</v>
      </c>
      <c r="E215" s="55"/>
      <c r="F215" s="15">
        <f>'[2]F&amp;B Equipment'!CT215</f>
        <v>3</v>
      </c>
      <c r="G215" s="15">
        <v>20</v>
      </c>
      <c r="H215" s="15" t="s">
        <v>845</v>
      </c>
      <c r="I215" s="67">
        <v>575</v>
      </c>
      <c r="J215" s="407">
        <f t="shared" si="85"/>
        <v>1725</v>
      </c>
      <c r="K215" s="37"/>
      <c r="L215" s="336">
        <f t="shared" si="67"/>
        <v>0</v>
      </c>
      <c r="M215" s="16"/>
      <c r="N215" s="17">
        <f t="shared" si="68"/>
        <v>0</v>
      </c>
      <c r="O215" s="16"/>
      <c r="P215" s="17">
        <f t="shared" si="69"/>
        <v>0</v>
      </c>
      <c r="Q215" s="16"/>
      <c r="R215" s="18">
        <f t="shared" si="70"/>
        <v>0</v>
      </c>
      <c r="S215" s="16"/>
      <c r="T215" s="18">
        <f t="shared" si="71"/>
        <v>0</v>
      </c>
      <c r="U215" s="16"/>
      <c r="V215" s="18">
        <f t="shared" si="86"/>
        <v>0</v>
      </c>
      <c r="W215" s="16"/>
      <c r="X215" s="18">
        <f t="shared" si="72"/>
        <v>0</v>
      </c>
      <c r="Y215" s="16"/>
      <c r="Z215" s="18">
        <f t="shared" si="73"/>
        <v>0</v>
      </c>
      <c r="AA215" s="16"/>
      <c r="AB215" s="18">
        <f t="shared" si="74"/>
        <v>0</v>
      </c>
      <c r="AC215" s="16"/>
      <c r="AD215" s="18">
        <f t="shared" si="75"/>
        <v>0</v>
      </c>
      <c r="AE215" s="16"/>
      <c r="AF215" s="18">
        <f t="shared" si="76"/>
        <v>0</v>
      </c>
      <c r="AG215" s="16"/>
      <c r="AH215" s="18">
        <f t="shared" si="77"/>
        <v>0</v>
      </c>
      <c r="AI215" s="16"/>
      <c r="AJ215" s="18">
        <f t="shared" si="78"/>
        <v>0</v>
      </c>
      <c r="AK215" s="16"/>
      <c r="AL215" s="18">
        <f t="shared" si="87"/>
        <v>0</v>
      </c>
      <c r="AM215" s="16">
        <v>3</v>
      </c>
      <c r="AN215" s="18">
        <f t="shared" si="79"/>
        <v>2726.7587137997311</v>
      </c>
      <c r="AO215" s="16"/>
      <c r="AP215" s="18">
        <f t="shared" si="80"/>
        <v>0</v>
      </c>
      <c r="AQ215" s="16"/>
      <c r="AR215" s="18">
        <f t="shared" si="81"/>
        <v>0</v>
      </c>
      <c r="AS215" s="16"/>
      <c r="AT215" s="18">
        <f t="shared" si="82"/>
        <v>0</v>
      </c>
      <c r="AU215" s="16"/>
      <c r="AV215" s="18">
        <f t="shared" si="83"/>
        <v>0</v>
      </c>
      <c r="AW215" s="16"/>
      <c r="AX215" s="18">
        <f t="shared" si="84"/>
        <v>0</v>
      </c>
      <c r="AY215" s="54">
        <f t="shared" si="88"/>
        <v>2726.7587137997311</v>
      </c>
    </row>
    <row r="216" spans="1:51">
      <c r="A216" s="55" t="s">
        <v>575</v>
      </c>
      <c r="B216" s="55" t="s">
        <v>579</v>
      </c>
      <c r="C216" s="15" t="s">
        <v>226</v>
      </c>
      <c r="D216" s="55" t="s">
        <v>388</v>
      </c>
      <c r="E216" s="55"/>
      <c r="F216" s="15">
        <f>'[2]F&amp;B Equipment'!CT216</f>
        <v>59</v>
      </c>
      <c r="G216" s="15">
        <v>20</v>
      </c>
      <c r="H216" s="15" t="s">
        <v>845</v>
      </c>
      <c r="I216" s="67">
        <v>676</v>
      </c>
      <c r="J216" s="407">
        <f t="shared" si="85"/>
        <v>39884</v>
      </c>
      <c r="K216" s="37"/>
      <c r="L216" s="336">
        <f t="shared" si="67"/>
        <v>0</v>
      </c>
      <c r="M216" s="16"/>
      <c r="N216" s="17">
        <f t="shared" si="68"/>
        <v>0</v>
      </c>
      <c r="O216" s="16"/>
      <c r="P216" s="17">
        <f t="shared" si="69"/>
        <v>0</v>
      </c>
      <c r="Q216" s="16"/>
      <c r="R216" s="18">
        <f t="shared" si="70"/>
        <v>0</v>
      </c>
      <c r="S216" s="16"/>
      <c r="T216" s="18">
        <f t="shared" si="71"/>
        <v>0</v>
      </c>
      <c r="U216" s="16"/>
      <c r="V216" s="18">
        <f t="shared" si="86"/>
        <v>0</v>
      </c>
      <c r="W216" s="16"/>
      <c r="X216" s="18">
        <f t="shared" si="72"/>
        <v>0</v>
      </c>
      <c r="Y216" s="16">
        <v>20</v>
      </c>
      <c r="Z216" s="18">
        <f t="shared" si="73"/>
        <v>17376.957099621188</v>
      </c>
      <c r="AA216" s="16"/>
      <c r="AB216" s="18">
        <f t="shared" si="74"/>
        <v>0</v>
      </c>
      <c r="AC216" s="16"/>
      <c r="AD216" s="18">
        <f t="shared" si="75"/>
        <v>0</v>
      </c>
      <c r="AE216" s="16"/>
      <c r="AF216" s="18">
        <f t="shared" si="76"/>
        <v>0</v>
      </c>
      <c r="AG216" s="16"/>
      <c r="AH216" s="18">
        <f t="shared" si="77"/>
        <v>0</v>
      </c>
      <c r="AI216" s="16"/>
      <c r="AJ216" s="18">
        <f t="shared" si="78"/>
        <v>0</v>
      </c>
      <c r="AK216" s="16"/>
      <c r="AL216" s="18">
        <f t="shared" si="87"/>
        <v>0</v>
      </c>
      <c r="AM216" s="16"/>
      <c r="AN216" s="18">
        <f t="shared" si="79"/>
        <v>0</v>
      </c>
      <c r="AO216" s="16">
        <v>20</v>
      </c>
      <c r="AP216" s="18">
        <f t="shared" si="80"/>
        <v>22012.609359356251</v>
      </c>
      <c r="AQ216" s="16"/>
      <c r="AR216" s="18">
        <f t="shared" si="81"/>
        <v>0</v>
      </c>
      <c r="AS216" s="16"/>
      <c r="AT216" s="18">
        <f t="shared" si="82"/>
        <v>0</v>
      </c>
      <c r="AU216" s="16"/>
      <c r="AV216" s="18">
        <f t="shared" si="83"/>
        <v>0</v>
      </c>
      <c r="AW216" s="16"/>
      <c r="AX216" s="18">
        <f t="shared" si="84"/>
        <v>0</v>
      </c>
      <c r="AY216" s="54">
        <f t="shared" si="88"/>
        <v>39389.566458977439</v>
      </c>
    </row>
    <row r="217" spans="1:51">
      <c r="A217" s="55" t="s">
        <v>575</v>
      </c>
      <c r="B217" s="55" t="s">
        <v>579</v>
      </c>
      <c r="C217" s="15" t="s">
        <v>239</v>
      </c>
      <c r="D217" s="55" t="s">
        <v>388</v>
      </c>
      <c r="E217" s="55"/>
      <c r="F217" s="15">
        <f>'[2]F&amp;B Equipment'!CT217</f>
        <v>54</v>
      </c>
      <c r="G217" s="15">
        <v>20</v>
      </c>
      <c r="H217" s="15" t="s">
        <v>845</v>
      </c>
      <c r="I217" s="67">
        <v>773</v>
      </c>
      <c r="J217" s="407">
        <f t="shared" si="85"/>
        <v>41742</v>
      </c>
      <c r="K217" s="37"/>
      <c r="L217" s="336">
        <f t="shared" si="67"/>
        <v>0</v>
      </c>
      <c r="M217" s="16"/>
      <c r="N217" s="17">
        <f t="shared" si="68"/>
        <v>0</v>
      </c>
      <c r="O217" s="16"/>
      <c r="P217" s="17">
        <f t="shared" si="69"/>
        <v>0</v>
      </c>
      <c r="Q217" s="16"/>
      <c r="R217" s="18">
        <f t="shared" si="70"/>
        <v>0</v>
      </c>
      <c r="S217" s="16"/>
      <c r="T217" s="18">
        <f t="shared" si="71"/>
        <v>0</v>
      </c>
      <c r="U217" s="16"/>
      <c r="V217" s="18">
        <f t="shared" si="86"/>
        <v>0</v>
      </c>
      <c r="W217" s="16"/>
      <c r="X217" s="18">
        <f t="shared" si="72"/>
        <v>0</v>
      </c>
      <c r="Y217" s="16">
        <v>20</v>
      </c>
      <c r="Z217" s="18">
        <f t="shared" si="73"/>
        <v>19870.39621006979</v>
      </c>
      <c r="AA217" s="16"/>
      <c r="AB217" s="18">
        <f t="shared" si="74"/>
        <v>0</v>
      </c>
      <c r="AC217" s="16"/>
      <c r="AD217" s="18">
        <f t="shared" si="75"/>
        <v>0</v>
      </c>
      <c r="AE217" s="16"/>
      <c r="AF217" s="18">
        <f t="shared" si="76"/>
        <v>0</v>
      </c>
      <c r="AG217" s="16"/>
      <c r="AH217" s="18">
        <f t="shared" si="77"/>
        <v>0</v>
      </c>
      <c r="AI217" s="16"/>
      <c r="AJ217" s="18">
        <f t="shared" si="78"/>
        <v>0</v>
      </c>
      <c r="AK217" s="16"/>
      <c r="AL217" s="18">
        <f t="shared" si="87"/>
        <v>0</v>
      </c>
      <c r="AM217" s="16"/>
      <c r="AN217" s="18">
        <f t="shared" si="79"/>
        <v>0</v>
      </c>
      <c r="AO217" s="16"/>
      <c r="AP217" s="18">
        <f t="shared" si="80"/>
        <v>0</v>
      </c>
      <c r="AQ217" s="16"/>
      <c r="AR217" s="18">
        <f t="shared" si="81"/>
        <v>0</v>
      </c>
      <c r="AS217" s="16"/>
      <c r="AT217" s="18">
        <f t="shared" si="82"/>
        <v>0</v>
      </c>
      <c r="AU217" s="16"/>
      <c r="AV217" s="18">
        <f t="shared" si="83"/>
        <v>0</v>
      </c>
      <c r="AW217" s="16"/>
      <c r="AX217" s="18">
        <f t="shared" si="84"/>
        <v>0</v>
      </c>
      <c r="AY217" s="54">
        <f t="shared" si="88"/>
        <v>19870.39621006979</v>
      </c>
    </row>
    <row r="218" spans="1:51">
      <c r="A218" s="55" t="s">
        <v>575</v>
      </c>
      <c r="B218" s="55" t="s">
        <v>579</v>
      </c>
      <c r="C218" s="15" t="s">
        <v>179</v>
      </c>
      <c r="D218" s="55" t="s">
        <v>582</v>
      </c>
      <c r="E218" s="55"/>
      <c r="F218" s="15">
        <f>'[2]F&amp;B Equipment'!CT218</f>
        <v>137</v>
      </c>
      <c r="G218" s="15">
        <v>20</v>
      </c>
      <c r="H218" s="15" t="s">
        <v>845</v>
      </c>
      <c r="I218" s="67">
        <v>888</v>
      </c>
      <c r="J218" s="407">
        <f t="shared" si="85"/>
        <v>121656</v>
      </c>
      <c r="K218" s="37"/>
      <c r="L218" s="336">
        <f t="shared" si="67"/>
        <v>0</v>
      </c>
      <c r="M218" s="16"/>
      <c r="N218" s="17">
        <f t="shared" si="68"/>
        <v>0</v>
      </c>
      <c r="O218" s="16"/>
      <c r="P218" s="17">
        <f t="shared" si="69"/>
        <v>0</v>
      </c>
      <c r="Q218" s="16"/>
      <c r="R218" s="18">
        <f t="shared" si="70"/>
        <v>0</v>
      </c>
      <c r="S218" s="16"/>
      <c r="T218" s="18">
        <f t="shared" si="71"/>
        <v>0</v>
      </c>
      <c r="U218" s="16"/>
      <c r="V218" s="18">
        <f t="shared" si="86"/>
        <v>0</v>
      </c>
      <c r="W218" s="16"/>
      <c r="X218" s="18">
        <f t="shared" si="72"/>
        <v>0</v>
      </c>
      <c r="Y218" s="16"/>
      <c r="Z218" s="18">
        <f t="shared" si="73"/>
        <v>0</v>
      </c>
      <c r="AA218" s="16"/>
      <c r="AB218" s="18">
        <f t="shared" si="74"/>
        <v>0</v>
      </c>
      <c r="AC218" s="16"/>
      <c r="AD218" s="18">
        <f t="shared" si="75"/>
        <v>0</v>
      </c>
      <c r="AE218" s="16"/>
      <c r="AF218" s="18">
        <f t="shared" si="76"/>
        <v>0</v>
      </c>
      <c r="AG218" s="16"/>
      <c r="AH218" s="18">
        <f t="shared" si="77"/>
        <v>0</v>
      </c>
      <c r="AI218" s="16"/>
      <c r="AJ218" s="18">
        <f t="shared" si="78"/>
        <v>0</v>
      </c>
      <c r="AK218" s="16">
        <v>137</v>
      </c>
      <c r="AL218" s="18">
        <f t="shared" si="87"/>
        <v>186704.12724695093</v>
      </c>
      <c r="AM218" s="16"/>
      <c r="AN218" s="18">
        <f t="shared" si="79"/>
        <v>0</v>
      </c>
      <c r="AO218" s="16"/>
      <c r="AP218" s="18">
        <f t="shared" si="80"/>
        <v>0</v>
      </c>
      <c r="AQ218" s="16"/>
      <c r="AR218" s="18">
        <f t="shared" si="81"/>
        <v>0</v>
      </c>
      <c r="AS218" s="16"/>
      <c r="AT218" s="18">
        <f t="shared" si="82"/>
        <v>0</v>
      </c>
      <c r="AU218" s="16"/>
      <c r="AV218" s="18">
        <f t="shared" si="83"/>
        <v>0</v>
      </c>
      <c r="AW218" s="16"/>
      <c r="AX218" s="18">
        <f t="shared" si="84"/>
        <v>0</v>
      </c>
      <c r="AY218" s="54">
        <f t="shared" si="88"/>
        <v>186704.12724695093</v>
      </c>
    </row>
    <row r="219" spans="1:51">
      <c r="A219" s="55" t="s">
        <v>575</v>
      </c>
      <c r="B219" s="55" t="s">
        <v>583</v>
      </c>
      <c r="C219" s="15" t="s">
        <v>239</v>
      </c>
      <c r="D219" s="55" t="s">
        <v>388</v>
      </c>
      <c r="E219" s="55"/>
      <c r="F219" s="15">
        <f>'[2]F&amp;B Equipment'!CT219</f>
        <v>39</v>
      </c>
      <c r="G219" s="15">
        <v>20</v>
      </c>
      <c r="H219" s="15" t="s">
        <v>845</v>
      </c>
      <c r="I219" s="67">
        <v>1514</v>
      </c>
      <c r="J219" s="407">
        <f t="shared" si="85"/>
        <v>59046</v>
      </c>
      <c r="K219" s="37"/>
      <c r="L219" s="336">
        <f t="shared" si="67"/>
        <v>0</v>
      </c>
      <c r="M219" s="16"/>
      <c r="N219" s="17">
        <f t="shared" si="68"/>
        <v>0</v>
      </c>
      <c r="O219" s="16"/>
      <c r="P219" s="17">
        <f t="shared" si="69"/>
        <v>0</v>
      </c>
      <c r="Q219" s="16"/>
      <c r="R219" s="18">
        <f t="shared" si="70"/>
        <v>0</v>
      </c>
      <c r="S219" s="16"/>
      <c r="T219" s="18">
        <f t="shared" si="71"/>
        <v>0</v>
      </c>
      <c r="U219" s="16"/>
      <c r="V219" s="18">
        <f t="shared" si="86"/>
        <v>0</v>
      </c>
      <c r="W219" s="16"/>
      <c r="X219" s="18">
        <f t="shared" si="72"/>
        <v>0</v>
      </c>
      <c r="Y219" s="16"/>
      <c r="Z219" s="18">
        <f t="shared" si="73"/>
        <v>0</v>
      </c>
      <c r="AA219" s="16"/>
      <c r="AB219" s="18">
        <f t="shared" si="74"/>
        <v>0</v>
      </c>
      <c r="AC219" s="16">
        <v>20</v>
      </c>
      <c r="AD219" s="18">
        <f t="shared" si="75"/>
        <v>41288.333836538484</v>
      </c>
      <c r="AE219" s="16"/>
      <c r="AF219" s="18">
        <f t="shared" si="76"/>
        <v>0</v>
      </c>
      <c r="AG219" s="16"/>
      <c r="AH219" s="18">
        <f t="shared" si="77"/>
        <v>0</v>
      </c>
      <c r="AI219" s="16"/>
      <c r="AJ219" s="18">
        <f t="shared" si="78"/>
        <v>0</v>
      </c>
      <c r="AK219" s="16"/>
      <c r="AL219" s="18">
        <f t="shared" si="87"/>
        <v>0</v>
      </c>
      <c r="AM219" s="16"/>
      <c r="AN219" s="18">
        <f t="shared" si="79"/>
        <v>0</v>
      </c>
      <c r="AO219" s="16"/>
      <c r="AP219" s="18">
        <f t="shared" si="80"/>
        <v>0</v>
      </c>
      <c r="AQ219" s="16"/>
      <c r="AR219" s="18">
        <f t="shared" si="81"/>
        <v>0</v>
      </c>
      <c r="AS219" s="16"/>
      <c r="AT219" s="18">
        <f t="shared" si="82"/>
        <v>0</v>
      </c>
      <c r="AU219" s="16"/>
      <c r="AV219" s="18">
        <f t="shared" si="83"/>
        <v>0</v>
      </c>
      <c r="AW219" s="16">
        <v>20</v>
      </c>
      <c r="AX219" s="18">
        <f t="shared" si="84"/>
        <v>55488.068118752206</v>
      </c>
      <c r="AY219" s="54">
        <f t="shared" si="88"/>
        <v>96776.401955290698</v>
      </c>
    </row>
    <row r="220" spans="1:51">
      <c r="A220" s="55" t="s">
        <v>575</v>
      </c>
      <c r="B220" s="55" t="s">
        <v>212</v>
      </c>
      <c r="C220" s="15" t="s">
        <v>213</v>
      </c>
      <c r="D220" s="55" t="s">
        <v>214</v>
      </c>
      <c r="E220" s="55"/>
      <c r="F220" s="15">
        <f>'[2]F&amp;B Equipment'!CT220</f>
        <v>5</v>
      </c>
      <c r="G220" s="15">
        <v>20</v>
      </c>
      <c r="H220" s="15" t="s">
        <v>845</v>
      </c>
      <c r="I220" s="67">
        <v>1750</v>
      </c>
      <c r="J220" s="407">
        <f t="shared" si="85"/>
        <v>8750</v>
      </c>
      <c r="K220" s="37"/>
      <c r="L220" s="336">
        <f t="shared" si="67"/>
        <v>0</v>
      </c>
      <c r="M220" s="16"/>
      <c r="N220" s="17">
        <f t="shared" si="68"/>
        <v>0</v>
      </c>
      <c r="O220" s="16"/>
      <c r="P220" s="17">
        <f t="shared" si="69"/>
        <v>0</v>
      </c>
      <c r="Q220" s="16"/>
      <c r="R220" s="18">
        <f>Q220*(I220*R$8)</f>
        <v>0</v>
      </c>
      <c r="S220" s="16"/>
      <c r="T220" s="18">
        <f t="shared" si="71"/>
        <v>0</v>
      </c>
      <c r="U220" s="16"/>
      <c r="V220" s="18">
        <f t="shared" si="86"/>
        <v>0</v>
      </c>
      <c r="W220" s="16"/>
      <c r="X220" s="18">
        <f t="shared" si="72"/>
        <v>0</v>
      </c>
      <c r="Y220" s="16"/>
      <c r="Z220" s="18">
        <f t="shared" si="73"/>
        <v>0</v>
      </c>
      <c r="AA220" s="16"/>
      <c r="AB220" s="18">
        <f t="shared" si="74"/>
        <v>0</v>
      </c>
      <c r="AC220" s="16"/>
      <c r="AD220" s="18">
        <f t="shared" si="75"/>
        <v>0</v>
      </c>
      <c r="AE220" s="16"/>
      <c r="AF220" s="18">
        <f t="shared" si="76"/>
        <v>0</v>
      </c>
      <c r="AG220" s="16"/>
      <c r="AH220" s="18">
        <f t="shared" si="77"/>
        <v>0</v>
      </c>
      <c r="AI220" s="16"/>
      <c r="AJ220" s="18">
        <f t="shared" si="78"/>
        <v>0</v>
      </c>
      <c r="AK220" s="16"/>
      <c r="AL220" s="18">
        <f t="shared" si="87"/>
        <v>0</v>
      </c>
      <c r="AM220" s="16"/>
      <c r="AN220" s="18">
        <f t="shared" si="79"/>
        <v>0</v>
      </c>
      <c r="AO220" s="16">
        <v>5</v>
      </c>
      <c r="AP220" s="18">
        <f t="shared" si="80"/>
        <v>14246.32632354787</v>
      </c>
      <c r="AQ220" s="16"/>
      <c r="AR220" s="18">
        <f t="shared" si="81"/>
        <v>0</v>
      </c>
      <c r="AS220" s="16"/>
      <c r="AT220" s="18">
        <f t="shared" si="82"/>
        <v>0</v>
      </c>
      <c r="AU220" s="16"/>
      <c r="AV220" s="18">
        <f t="shared" si="83"/>
        <v>0</v>
      </c>
      <c r="AW220" s="16"/>
      <c r="AX220" s="18">
        <f t="shared" si="84"/>
        <v>0</v>
      </c>
      <c r="AY220" s="54">
        <f t="shared" si="88"/>
        <v>14246.32632354787</v>
      </c>
    </row>
    <row r="221" spans="1:51">
      <c r="A221" s="55" t="s">
        <v>575</v>
      </c>
      <c r="B221" s="55" t="s">
        <v>584</v>
      </c>
      <c r="C221" s="15" t="s">
        <v>860</v>
      </c>
      <c r="D221" s="55"/>
      <c r="E221" s="55"/>
      <c r="F221" s="15">
        <f>'[2]F&amp;B Equipment'!CT221</f>
        <v>22</v>
      </c>
      <c r="G221" s="15">
        <v>20</v>
      </c>
      <c r="H221" s="15" t="s">
        <v>845</v>
      </c>
      <c r="I221" s="67">
        <v>676</v>
      </c>
      <c r="J221" s="407">
        <f t="shared" si="85"/>
        <v>14872</v>
      </c>
      <c r="K221" s="37"/>
      <c r="L221" s="336">
        <f t="shared" si="67"/>
        <v>0</v>
      </c>
      <c r="M221" s="16"/>
      <c r="N221" s="17">
        <f t="shared" si="68"/>
        <v>0</v>
      </c>
      <c r="O221" s="16"/>
      <c r="P221" s="17">
        <f t="shared" si="69"/>
        <v>0</v>
      </c>
      <c r="Q221" s="16"/>
      <c r="R221" s="18">
        <f t="shared" si="70"/>
        <v>0</v>
      </c>
      <c r="S221" s="16"/>
      <c r="T221" s="18">
        <f t="shared" si="71"/>
        <v>0</v>
      </c>
      <c r="U221" s="16"/>
      <c r="V221" s="18">
        <f t="shared" si="86"/>
        <v>0</v>
      </c>
      <c r="W221" s="16"/>
      <c r="X221" s="18">
        <f t="shared" si="72"/>
        <v>0</v>
      </c>
      <c r="Y221" s="16"/>
      <c r="Z221" s="18">
        <f t="shared" si="73"/>
        <v>0</v>
      </c>
      <c r="AA221" s="16"/>
      <c r="AB221" s="18">
        <f t="shared" si="74"/>
        <v>0</v>
      </c>
      <c r="AC221" s="16">
        <v>22</v>
      </c>
      <c r="AD221" s="18">
        <f t="shared" si="75"/>
        <v>20278.735165686936</v>
      </c>
      <c r="AE221" s="16"/>
      <c r="AF221" s="18">
        <f t="shared" si="76"/>
        <v>0</v>
      </c>
      <c r="AG221" s="16"/>
      <c r="AH221" s="18">
        <f t="shared" si="77"/>
        <v>0</v>
      </c>
      <c r="AI221" s="16"/>
      <c r="AJ221" s="18">
        <f t="shared" si="78"/>
        <v>0</v>
      </c>
      <c r="AK221" s="16"/>
      <c r="AL221" s="18">
        <f t="shared" si="87"/>
        <v>0</v>
      </c>
      <c r="AM221" s="16"/>
      <c r="AN221" s="18">
        <f t="shared" si="79"/>
        <v>0</v>
      </c>
      <c r="AO221" s="16"/>
      <c r="AP221" s="18">
        <f t="shared" si="80"/>
        <v>0</v>
      </c>
      <c r="AQ221" s="16"/>
      <c r="AR221" s="18">
        <f t="shared" si="81"/>
        <v>0</v>
      </c>
      <c r="AS221" s="16"/>
      <c r="AT221" s="18">
        <f t="shared" si="82"/>
        <v>0</v>
      </c>
      <c r="AU221" s="16"/>
      <c r="AV221" s="18">
        <f t="shared" si="83"/>
        <v>0</v>
      </c>
      <c r="AW221" s="16"/>
      <c r="AX221" s="18">
        <f t="shared" si="84"/>
        <v>0</v>
      </c>
      <c r="AY221" s="54">
        <f t="shared" si="88"/>
        <v>20278.735165686936</v>
      </c>
    </row>
    <row r="222" spans="1:51">
      <c r="A222" s="55" t="s">
        <v>585</v>
      </c>
      <c r="B222" s="55" t="s">
        <v>586</v>
      </c>
      <c r="C222" s="15"/>
      <c r="D222" s="55"/>
      <c r="E222" s="55"/>
      <c r="F222" s="15">
        <f>'[2]F&amp;B Equipment'!CT222</f>
        <v>41</v>
      </c>
      <c r="G222" s="15">
        <v>20</v>
      </c>
      <c r="H222" s="15" t="s">
        <v>845</v>
      </c>
      <c r="I222" s="67">
        <v>602</v>
      </c>
      <c r="J222" s="407">
        <f t="shared" si="85"/>
        <v>24682</v>
      </c>
      <c r="K222" s="37"/>
      <c r="L222" s="336">
        <f t="shared" si="67"/>
        <v>0</v>
      </c>
      <c r="M222" s="16"/>
      <c r="N222" s="17">
        <f t="shared" si="68"/>
        <v>0</v>
      </c>
      <c r="O222" s="16"/>
      <c r="P222" s="17">
        <f t="shared" si="69"/>
        <v>0</v>
      </c>
      <c r="Q222" s="16"/>
      <c r="R222" s="18">
        <f t="shared" si="70"/>
        <v>0</v>
      </c>
      <c r="S222" s="16"/>
      <c r="T222" s="18">
        <f t="shared" si="71"/>
        <v>0</v>
      </c>
      <c r="U222" s="16">
        <v>20</v>
      </c>
      <c r="V222" s="18">
        <f t="shared" si="86"/>
        <v>14586.432104331361</v>
      </c>
      <c r="W222" s="16"/>
      <c r="X222" s="18">
        <f t="shared" si="72"/>
        <v>0</v>
      </c>
      <c r="Y222" s="16"/>
      <c r="Z222" s="18">
        <f t="shared" si="73"/>
        <v>0</v>
      </c>
      <c r="AA222" s="16"/>
      <c r="AB222" s="18">
        <f t="shared" si="74"/>
        <v>0</v>
      </c>
      <c r="AC222" s="16"/>
      <c r="AD222" s="18">
        <f t="shared" si="75"/>
        <v>0</v>
      </c>
      <c r="AE222" s="16"/>
      <c r="AF222" s="18">
        <f t="shared" si="76"/>
        <v>0</v>
      </c>
      <c r="AG222" s="16"/>
      <c r="AH222" s="18">
        <f t="shared" si="77"/>
        <v>0</v>
      </c>
      <c r="AI222" s="16"/>
      <c r="AJ222" s="18">
        <f t="shared" si="78"/>
        <v>0</v>
      </c>
      <c r="AK222" s="16"/>
      <c r="AL222" s="18">
        <f t="shared" si="87"/>
        <v>0</v>
      </c>
      <c r="AM222" s="16"/>
      <c r="AN222" s="18">
        <f t="shared" si="79"/>
        <v>0</v>
      </c>
      <c r="AO222" s="16">
        <v>20</v>
      </c>
      <c r="AP222" s="18">
        <f t="shared" si="80"/>
        <v>19602.945021201871</v>
      </c>
      <c r="AQ222" s="16"/>
      <c r="AR222" s="18">
        <f t="shared" si="81"/>
        <v>0</v>
      </c>
      <c r="AS222" s="16"/>
      <c r="AT222" s="18">
        <f t="shared" si="82"/>
        <v>0</v>
      </c>
      <c r="AU222" s="16"/>
      <c r="AV222" s="18">
        <f t="shared" si="83"/>
        <v>0</v>
      </c>
      <c r="AW222" s="16"/>
      <c r="AX222" s="18">
        <f t="shared" si="84"/>
        <v>0</v>
      </c>
      <c r="AY222" s="54">
        <f t="shared" si="88"/>
        <v>34189.377125533232</v>
      </c>
    </row>
    <row r="223" spans="1:51">
      <c r="A223" s="55" t="s">
        <v>585</v>
      </c>
      <c r="B223" s="55" t="s">
        <v>587</v>
      </c>
      <c r="C223" s="15" t="s">
        <v>585</v>
      </c>
      <c r="D223" s="55"/>
      <c r="E223" s="55"/>
      <c r="F223" s="15">
        <f>'[2]F&amp;B Equipment'!CT223</f>
        <v>5</v>
      </c>
      <c r="G223" s="15">
        <v>20</v>
      </c>
      <c r="H223" s="15" t="s">
        <v>845</v>
      </c>
      <c r="I223" s="67">
        <v>977</v>
      </c>
      <c r="J223" s="407">
        <f t="shared" si="85"/>
        <v>4885</v>
      </c>
      <c r="K223" s="37"/>
      <c r="L223" s="336">
        <f t="shared" si="67"/>
        <v>0</v>
      </c>
      <c r="M223" s="16"/>
      <c r="N223" s="17">
        <f t="shared" si="68"/>
        <v>0</v>
      </c>
      <c r="O223" s="16"/>
      <c r="P223" s="17">
        <f t="shared" si="69"/>
        <v>0</v>
      </c>
      <c r="Q223" s="16"/>
      <c r="R223" s="18">
        <f t="shared" si="70"/>
        <v>0</v>
      </c>
      <c r="S223" s="16"/>
      <c r="T223" s="18">
        <f t="shared" si="71"/>
        <v>0</v>
      </c>
      <c r="U223" s="16"/>
      <c r="V223" s="18">
        <f t="shared" si="86"/>
        <v>0</v>
      </c>
      <c r="W223" s="16"/>
      <c r="X223" s="18">
        <f t="shared" si="72"/>
        <v>0</v>
      </c>
      <c r="Y223" s="16"/>
      <c r="Z223" s="18">
        <f t="shared" si="73"/>
        <v>0</v>
      </c>
      <c r="AA223" s="16"/>
      <c r="AB223" s="18">
        <f t="shared" si="74"/>
        <v>0</v>
      </c>
      <c r="AC223" s="16"/>
      <c r="AD223" s="18">
        <f t="shared" si="75"/>
        <v>0</v>
      </c>
      <c r="AE223" s="16"/>
      <c r="AF223" s="18">
        <f t="shared" si="76"/>
        <v>0</v>
      </c>
      <c r="AG223" s="16"/>
      <c r="AH223" s="18">
        <f t="shared" si="77"/>
        <v>0</v>
      </c>
      <c r="AI223" s="16"/>
      <c r="AJ223" s="18">
        <f t="shared" si="78"/>
        <v>0</v>
      </c>
      <c r="AK223" s="16"/>
      <c r="AL223" s="18">
        <f t="shared" si="87"/>
        <v>0</v>
      </c>
      <c r="AM223" s="16">
        <v>5</v>
      </c>
      <c r="AN223" s="18">
        <f t="shared" si="79"/>
        <v>7721.8645315430067</v>
      </c>
      <c r="AO223" s="16"/>
      <c r="AP223" s="18">
        <f t="shared" si="80"/>
        <v>0</v>
      </c>
      <c r="AQ223" s="16"/>
      <c r="AR223" s="18">
        <f t="shared" si="81"/>
        <v>0</v>
      </c>
      <c r="AS223" s="16"/>
      <c r="AT223" s="18">
        <f t="shared" si="82"/>
        <v>0</v>
      </c>
      <c r="AU223" s="16"/>
      <c r="AV223" s="18">
        <f t="shared" si="83"/>
        <v>0</v>
      </c>
      <c r="AW223" s="16"/>
      <c r="AX223" s="18">
        <f t="shared" si="84"/>
        <v>0</v>
      </c>
      <c r="AY223" s="54">
        <f t="shared" si="88"/>
        <v>7721.8645315430067</v>
      </c>
    </row>
    <row r="224" spans="1:51">
      <c r="A224" s="55" t="s">
        <v>585</v>
      </c>
      <c r="B224" s="55" t="s">
        <v>588</v>
      </c>
      <c r="C224" s="15" t="s">
        <v>859</v>
      </c>
      <c r="D224" s="55"/>
      <c r="E224" s="55"/>
      <c r="F224" s="15">
        <f>'[2]F&amp;B Equipment'!CT224</f>
        <v>1</v>
      </c>
      <c r="G224" s="15">
        <v>20</v>
      </c>
      <c r="H224" s="15" t="s">
        <v>845</v>
      </c>
      <c r="I224" s="67">
        <v>1850</v>
      </c>
      <c r="J224" s="407">
        <f t="shared" si="85"/>
        <v>1850</v>
      </c>
      <c r="K224" s="37"/>
      <c r="L224" s="336">
        <f t="shared" si="67"/>
        <v>0</v>
      </c>
      <c r="M224" s="16"/>
      <c r="N224" s="17">
        <f t="shared" si="68"/>
        <v>0</v>
      </c>
      <c r="O224" s="16"/>
      <c r="P224" s="17">
        <f t="shared" si="69"/>
        <v>0</v>
      </c>
      <c r="Q224" s="16"/>
      <c r="R224" s="18">
        <f t="shared" si="70"/>
        <v>0</v>
      </c>
      <c r="S224" s="16"/>
      <c r="T224" s="18">
        <f t="shared" si="71"/>
        <v>0</v>
      </c>
      <c r="U224" s="16"/>
      <c r="V224" s="18">
        <f t="shared" si="86"/>
        <v>0</v>
      </c>
      <c r="W224" s="16"/>
      <c r="X224" s="18">
        <f t="shared" si="72"/>
        <v>0</v>
      </c>
      <c r="Y224" s="16"/>
      <c r="Z224" s="18">
        <f t="shared" si="73"/>
        <v>0</v>
      </c>
      <c r="AA224" s="16"/>
      <c r="AB224" s="18">
        <f t="shared" si="74"/>
        <v>0</v>
      </c>
      <c r="AC224" s="16"/>
      <c r="AD224" s="18">
        <f t="shared" si="75"/>
        <v>0</v>
      </c>
      <c r="AE224" s="16"/>
      <c r="AF224" s="18">
        <f t="shared" si="76"/>
        <v>0</v>
      </c>
      <c r="AG224" s="16"/>
      <c r="AH224" s="18">
        <f t="shared" si="77"/>
        <v>0</v>
      </c>
      <c r="AI224" s="16"/>
      <c r="AJ224" s="18">
        <f t="shared" si="78"/>
        <v>0</v>
      </c>
      <c r="AK224" s="16"/>
      <c r="AL224" s="18">
        <f t="shared" si="87"/>
        <v>0</v>
      </c>
      <c r="AM224" s="16">
        <v>1</v>
      </c>
      <c r="AN224" s="18">
        <f t="shared" si="79"/>
        <v>2924.349924944639</v>
      </c>
      <c r="AO224" s="16"/>
      <c r="AP224" s="18">
        <f t="shared" si="80"/>
        <v>0</v>
      </c>
      <c r="AQ224" s="16"/>
      <c r="AR224" s="18">
        <f t="shared" si="81"/>
        <v>0</v>
      </c>
      <c r="AS224" s="16"/>
      <c r="AT224" s="18">
        <f t="shared" si="82"/>
        <v>0</v>
      </c>
      <c r="AU224" s="16"/>
      <c r="AV224" s="18">
        <f t="shared" si="83"/>
        <v>0</v>
      </c>
      <c r="AW224" s="16"/>
      <c r="AX224" s="18">
        <f t="shared" si="84"/>
        <v>0</v>
      </c>
      <c r="AY224" s="54">
        <f t="shared" si="88"/>
        <v>2924.349924944639</v>
      </c>
    </row>
    <row r="225" spans="1:51">
      <c r="A225" s="55" t="s">
        <v>585</v>
      </c>
      <c r="B225" s="55" t="s">
        <v>589</v>
      </c>
      <c r="C225" s="15" t="s">
        <v>590</v>
      </c>
      <c r="D225" s="55"/>
      <c r="E225" s="55"/>
      <c r="F225" s="15">
        <f>'[2]F&amp;B Equipment'!CT225</f>
        <v>7</v>
      </c>
      <c r="G225" s="15">
        <v>20</v>
      </c>
      <c r="H225" s="15" t="s">
        <v>845</v>
      </c>
      <c r="I225" s="67">
        <v>2250</v>
      </c>
      <c r="J225" s="407">
        <f t="shared" si="85"/>
        <v>15750</v>
      </c>
      <c r="K225" s="37"/>
      <c r="L225" s="336">
        <f t="shared" si="67"/>
        <v>0</v>
      </c>
      <c r="M225" s="16"/>
      <c r="N225" s="17">
        <f t="shared" si="68"/>
        <v>0</v>
      </c>
      <c r="O225" s="16"/>
      <c r="P225" s="17">
        <f t="shared" si="69"/>
        <v>0</v>
      </c>
      <c r="Q225" s="16"/>
      <c r="R225" s="18">
        <f t="shared" si="70"/>
        <v>0</v>
      </c>
      <c r="S225" s="16"/>
      <c r="T225" s="18">
        <f t="shared" si="71"/>
        <v>0</v>
      </c>
      <c r="U225" s="16"/>
      <c r="V225" s="18">
        <f t="shared" si="86"/>
        <v>0</v>
      </c>
      <c r="W225" s="16"/>
      <c r="X225" s="18">
        <f t="shared" si="72"/>
        <v>0</v>
      </c>
      <c r="Y225" s="16"/>
      <c r="Z225" s="18">
        <f t="shared" si="73"/>
        <v>0</v>
      </c>
      <c r="AA225" s="16"/>
      <c r="AB225" s="18">
        <f t="shared" si="74"/>
        <v>0</v>
      </c>
      <c r="AC225" s="16">
        <v>7</v>
      </c>
      <c r="AD225" s="18">
        <f t="shared" si="75"/>
        <v>21475.933220788676</v>
      </c>
      <c r="AE225" s="16"/>
      <c r="AF225" s="18">
        <f t="shared" si="76"/>
        <v>0</v>
      </c>
      <c r="AG225" s="16"/>
      <c r="AH225" s="18">
        <f t="shared" si="77"/>
        <v>0</v>
      </c>
      <c r="AI225" s="16"/>
      <c r="AJ225" s="18">
        <f t="shared" si="78"/>
        <v>0</v>
      </c>
      <c r="AK225" s="16"/>
      <c r="AL225" s="18">
        <f t="shared" si="87"/>
        <v>0</v>
      </c>
      <c r="AM225" s="16"/>
      <c r="AN225" s="18">
        <f t="shared" si="79"/>
        <v>0</v>
      </c>
      <c r="AO225" s="16"/>
      <c r="AP225" s="18">
        <f t="shared" si="80"/>
        <v>0</v>
      </c>
      <c r="AQ225" s="16"/>
      <c r="AR225" s="18">
        <f t="shared" si="81"/>
        <v>0</v>
      </c>
      <c r="AS225" s="16"/>
      <c r="AT225" s="18">
        <f t="shared" si="82"/>
        <v>0</v>
      </c>
      <c r="AU225" s="16"/>
      <c r="AV225" s="18">
        <f t="shared" si="83"/>
        <v>0</v>
      </c>
      <c r="AW225" s="16"/>
      <c r="AX225" s="18">
        <f t="shared" si="84"/>
        <v>0</v>
      </c>
      <c r="AY225" s="54">
        <f t="shared" si="88"/>
        <v>21475.933220788676</v>
      </c>
    </row>
    <row r="226" spans="1:51">
      <c r="A226" s="55" t="s">
        <v>585</v>
      </c>
      <c r="B226" s="55" t="s">
        <v>1245</v>
      </c>
      <c r="C226" s="15" t="s">
        <v>229</v>
      </c>
      <c r="D226" s="55"/>
      <c r="E226" s="55"/>
      <c r="F226" s="15">
        <f>'[2]F&amp;B Equipment'!CT226</f>
        <v>5</v>
      </c>
      <c r="G226" s="15">
        <v>20</v>
      </c>
      <c r="H226" s="15" t="s">
        <v>845</v>
      </c>
      <c r="I226" s="67">
        <v>5476</v>
      </c>
      <c r="J226" s="407">
        <f t="shared" si="85"/>
        <v>27380</v>
      </c>
      <c r="K226" s="37"/>
      <c r="L226" s="336">
        <f t="shared" si="67"/>
        <v>0</v>
      </c>
      <c r="M226" s="16"/>
      <c r="N226" s="17">
        <f t="shared" si="68"/>
        <v>0</v>
      </c>
      <c r="O226" s="16"/>
      <c r="P226" s="17">
        <f t="shared" si="69"/>
        <v>0</v>
      </c>
      <c r="Q226" s="16"/>
      <c r="R226" s="18">
        <f t="shared" si="70"/>
        <v>0</v>
      </c>
      <c r="S226" s="16"/>
      <c r="T226" s="18">
        <f t="shared" si="71"/>
        <v>0</v>
      </c>
      <c r="U226" s="16"/>
      <c r="V226" s="18">
        <f t="shared" si="86"/>
        <v>0</v>
      </c>
      <c r="W226" s="16"/>
      <c r="X226" s="18">
        <f t="shared" si="72"/>
        <v>0</v>
      </c>
      <c r="Y226" s="16"/>
      <c r="Z226" s="18">
        <f t="shared" si="73"/>
        <v>0</v>
      </c>
      <c r="AA226" s="16"/>
      <c r="AB226" s="18">
        <f t="shared" si="74"/>
        <v>0</v>
      </c>
      <c r="AC226" s="16">
        <v>5</v>
      </c>
      <c r="AD226" s="18">
        <f t="shared" si="75"/>
        <v>37334.035021282158</v>
      </c>
      <c r="AE226" s="16"/>
      <c r="AF226" s="18">
        <f t="shared" si="76"/>
        <v>0</v>
      </c>
      <c r="AG226" s="16"/>
      <c r="AH226" s="18">
        <f t="shared" si="77"/>
        <v>0</v>
      </c>
      <c r="AI226" s="16"/>
      <c r="AJ226" s="18">
        <f t="shared" si="78"/>
        <v>0</v>
      </c>
      <c r="AK226" s="16"/>
      <c r="AL226" s="18">
        <f t="shared" si="87"/>
        <v>0</v>
      </c>
      <c r="AM226" s="16"/>
      <c r="AN226" s="18">
        <f t="shared" si="79"/>
        <v>0</v>
      </c>
      <c r="AO226" s="16"/>
      <c r="AP226" s="18">
        <f t="shared" si="80"/>
        <v>0</v>
      </c>
      <c r="AQ226" s="16"/>
      <c r="AR226" s="18">
        <f t="shared" si="81"/>
        <v>0</v>
      </c>
      <c r="AS226" s="16"/>
      <c r="AT226" s="18">
        <f t="shared" si="82"/>
        <v>0</v>
      </c>
      <c r="AU226" s="16"/>
      <c r="AV226" s="18">
        <f t="shared" si="83"/>
        <v>0</v>
      </c>
      <c r="AW226" s="16"/>
      <c r="AX226" s="18">
        <f t="shared" si="84"/>
        <v>0</v>
      </c>
      <c r="AY226" s="54">
        <f t="shared" si="88"/>
        <v>37334.035021282158</v>
      </c>
    </row>
    <row r="227" spans="1:51">
      <c r="A227" s="55" t="s">
        <v>585</v>
      </c>
      <c r="B227" s="55" t="s">
        <v>1245</v>
      </c>
      <c r="C227" s="15" t="s">
        <v>591</v>
      </c>
      <c r="D227" s="55"/>
      <c r="E227" s="55"/>
      <c r="F227" s="15">
        <f>'[2]F&amp;B Equipment'!CT227</f>
        <v>11</v>
      </c>
      <c r="G227" s="15">
        <v>20</v>
      </c>
      <c r="H227" s="15" t="s">
        <v>845</v>
      </c>
      <c r="I227" s="67">
        <v>5675</v>
      </c>
      <c r="J227" s="407">
        <f t="shared" si="85"/>
        <v>62425</v>
      </c>
      <c r="K227" s="37"/>
      <c r="L227" s="336">
        <f t="shared" si="67"/>
        <v>0</v>
      </c>
      <c r="M227" s="16"/>
      <c r="N227" s="17">
        <f t="shared" si="68"/>
        <v>0</v>
      </c>
      <c r="O227" s="16"/>
      <c r="P227" s="17">
        <f t="shared" si="69"/>
        <v>0</v>
      </c>
      <c r="Q227" s="16"/>
      <c r="R227" s="18">
        <f t="shared" si="70"/>
        <v>0</v>
      </c>
      <c r="S227" s="16"/>
      <c r="T227" s="18">
        <f t="shared" si="71"/>
        <v>0</v>
      </c>
      <c r="U227" s="16"/>
      <c r="V227" s="18">
        <f t="shared" si="86"/>
        <v>0</v>
      </c>
      <c r="W227" s="16"/>
      <c r="X227" s="18">
        <f t="shared" si="72"/>
        <v>0</v>
      </c>
      <c r="Y227" s="16"/>
      <c r="Z227" s="18">
        <f t="shared" si="73"/>
        <v>0</v>
      </c>
      <c r="AA227" s="16"/>
      <c r="AB227" s="18">
        <f t="shared" si="74"/>
        <v>0</v>
      </c>
      <c r="AC227" s="16"/>
      <c r="AD227" s="18">
        <f t="shared" si="75"/>
        <v>0</v>
      </c>
      <c r="AE227" s="16"/>
      <c r="AF227" s="18">
        <f t="shared" si="76"/>
        <v>0</v>
      </c>
      <c r="AG227" s="16"/>
      <c r="AH227" s="18">
        <f t="shared" si="77"/>
        <v>0</v>
      </c>
      <c r="AI227" s="16">
        <v>11</v>
      </c>
      <c r="AJ227" s="18">
        <f t="shared" si="78"/>
        <v>93012.584452603522</v>
      </c>
      <c r="AK227" s="16"/>
      <c r="AL227" s="18">
        <f t="shared" si="87"/>
        <v>0</v>
      </c>
      <c r="AM227" s="16"/>
      <c r="AN227" s="18">
        <f t="shared" si="79"/>
        <v>0</v>
      </c>
      <c r="AO227" s="16"/>
      <c r="AP227" s="18">
        <f t="shared" si="80"/>
        <v>0</v>
      </c>
      <c r="AQ227" s="16"/>
      <c r="AR227" s="18">
        <f t="shared" si="81"/>
        <v>0</v>
      </c>
      <c r="AS227" s="16"/>
      <c r="AT227" s="18">
        <f t="shared" si="82"/>
        <v>0</v>
      </c>
      <c r="AU227" s="16"/>
      <c r="AV227" s="18">
        <f t="shared" si="83"/>
        <v>0</v>
      </c>
      <c r="AW227" s="16"/>
      <c r="AX227" s="18">
        <f t="shared" si="84"/>
        <v>0</v>
      </c>
      <c r="AY227" s="54">
        <f t="shared" si="88"/>
        <v>93012.584452603522</v>
      </c>
    </row>
    <row r="228" spans="1:51">
      <c r="A228" s="55" t="s">
        <v>585</v>
      </c>
      <c r="B228" s="55" t="s">
        <v>1246</v>
      </c>
      <c r="C228" s="15" t="s">
        <v>232</v>
      </c>
      <c r="D228" s="55"/>
      <c r="E228" s="55"/>
      <c r="F228" s="15">
        <f>'[2]F&amp;B Equipment'!CT228</f>
        <v>39</v>
      </c>
      <c r="G228" s="15">
        <v>20</v>
      </c>
      <c r="H228" s="15" t="s">
        <v>845</v>
      </c>
      <c r="I228" s="67">
        <v>5888</v>
      </c>
      <c r="J228" s="407">
        <f t="shared" si="85"/>
        <v>229632</v>
      </c>
      <c r="K228" s="37"/>
      <c r="L228" s="336">
        <f t="shared" si="67"/>
        <v>0</v>
      </c>
      <c r="M228" s="16"/>
      <c r="N228" s="17">
        <f t="shared" si="68"/>
        <v>0</v>
      </c>
      <c r="O228" s="16"/>
      <c r="P228" s="17">
        <f t="shared" si="69"/>
        <v>0</v>
      </c>
      <c r="Q228" s="16"/>
      <c r="R228" s="18">
        <f t="shared" si="70"/>
        <v>0</v>
      </c>
      <c r="S228" s="16"/>
      <c r="T228" s="18">
        <f t="shared" si="71"/>
        <v>0</v>
      </c>
      <c r="U228" s="16"/>
      <c r="V228" s="18">
        <f t="shared" si="86"/>
        <v>0</v>
      </c>
      <c r="W228" s="16"/>
      <c r="X228" s="18">
        <f t="shared" si="72"/>
        <v>0</v>
      </c>
      <c r="Y228" s="16"/>
      <c r="Z228" s="18">
        <f t="shared" si="73"/>
        <v>0</v>
      </c>
      <c r="AA228" s="16"/>
      <c r="AB228" s="18">
        <f t="shared" si="74"/>
        <v>0</v>
      </c>
      <c r="AC228" s="16"/>
      <c r="AD228" s="18">
        <f t="shared" si="75"/>
        <v>0</v>
      </c>
      <c r="AE228" s="16"/>
      <c r="AF228" s="18">
        <f t="shared" si="76"/>
        <v>0</v>
      </c>
      <c r="AG228" s="16"/>
      <c r="AH228" s="18">
        <f t="shared" si="77"/>
        <v>0</v>
      </c>
      <c r="AI228" s="16">
        <v>39</v>
      </c>
      <c r="AJ228" s="18">
        <f t="shared" si="78"/>
        <v>342149.23176644376</v>
      </c>
      <c r="AK228" s="16"/>
      <c r="AL228" s="18">
        <f t="shared" si="87"/>
        <v>0</v>
      </c>
      <c r="AM228" s="16"/>
      <c r="AN228" s="18">
        <f t="shared" si="79"/>
        <v>0</v>
      </c>
      <c r="AO228" s="16"/>
      <c r="AP228" s="18">
        <f t="shared" si="80"/>
        <v>0</v>
      </c>
      <c r="AQ228" s="16"/>
      <c r="AR228" s="18">
        <f t="shared" si="81"/>
        <v>0</v>
      </c>
      <c r="AS228" s="16"/>
      <c r="AT228" s="18">
        <f t="shared" si="82"/>
        <v>0</v>
      </c>
      <c r="AU228" s="16"/>
      <c r="AV228" s="18">
        <f t="shared" si="83"/>
        <v>0</v>
      </c>
      <c r="AW228" s="16"/>
      <c r="AX228" s="18">
        <f t="shared" si="84"/>
        <v>0</v>
      </c>
      <c r="AY228" s="54">
        <f t="shared" si="88"/>
        <v>342149.23176644376</v>
      </c>
    </row>
    <row r="229" spans="1:51">
      <c r="A229" s="55" t="s">
        <v>585</v>
      </c>
      <c r="B229" s="55" t="s">
        <v>1247</v>
      </c>
      <c r="C229" s="15" t="s">
        <v>592</v>
      </c>
      <c r="D229" s="55"/>
      <c r="E229" s="55"/>
      <c r="F229" s="15">
        <f>'[2]F&amp;B Equipment'!CT229</f>
        <v>17</v>
      </c>
      <c r="G229" s="15">
        <v>20</v>
      </c>
      <c r="H229" s="15" t="s">
        <v>845</v>
      </c>
      <c r="I229" s="67">
        <v>8695</v>
      </c>
      <c r="J229" s="407">
        <f t="shared" si="85"/>
        <v>147815</v>
      </c>
      <c r="K229" s="37"/>
      <c r="L229" s="336">
        <f t="shared" si="67"/>
        <v>0</v>
      </c>
      <c r="M229" s="16"/>
      <c r="N229" s="17">
        <f t="shared" si="68"/>
        <v>0</v>
      </c>
      <c r="O229" s="16"/>
      <c r="P229" s="17">
        <f t="shared" si="69"/>
        <v>0</v>
      </c>
      <c r="Q229" s="16"/>
      <c r="R229" s="18">
        <f t="shared" si="70"/>
        <v>0</v>
      </c>
      <c r="S229" s="16"/>
      <c r="T229" s="18">
        <f t="shared" si="71"/>
        <v>0</v>
      </c>
      <c r="U229" s="16"/>
      <c r="V229" s="18">
        <f t="shared" si="86"/>
        <v>0</v>
      </c>
      <c r="W229" s="16"/>
      <c r="X229" s="18">
        <f t="shared" si="72"/>
        <v>0</v>
      </c>
      <c r="Y229" s="16"/>
      <c r="Z229" s="18">
        <f t="shared" si="73"/>
        <v>0</v>
      </c>
      <c r="AA229" s="16"/>
      <c r="AB229" s="18">
        <f t="shared" si="74"/>
        <v>0</v>
      </c>
      <c r="AC229" s="16"/>
      <c r="AD229" s="18">
        <f t="shared" si="75"/>
        <v>0</v>
      </c>
      <c r="AE229" s="16"/>
      <c r="AF229" s="18">
        <f t="shared" si="76"/>
        <v>0</v>
      </c>
      <c r="AG229" s="16"/>
      <c r="AH229" s="18">
        <f t="shared" si="77"/>
        <v>0</v>
      </c>
      <c r="AI229" s="16">
        <v>17</v>
      </c>
      <c r="AJ229" s="18">
        <f t="shared" si="78"/>
        <v>220242.77406266061</v>
      </c>
      <c r="AK229" s="16"/>
      <c r="AL229" s="18">
        <f t="shared" si="87"/>
        <v>0</v>
      </c>
      <c r="AM229" s="16"/>
      <c r="AN229" s="18">
        <f t="shared" si="79"/>
        <v>0</v>
      </c>
      <c r="AO229" s="16"/>
      <c r="AP229" s="18">
        <f t="shared" si="80"/>
        <v>0</v>
      </c>
      <c r="AQ229" s="16"/>
      <c r="AR229" s="18">
        <f t="shared" si="81"/>
        <v>0</v>
      </c>
      <c r="AS229" s="16"/>
      <c r="AT229" s="18">
        <f t="shared" si="82"/>
        <v>0</v>
      </c>
      <c r="AU229" s="16"/>
      <c r="AV229" s="18">
        <f t="shared" si="83"/>
        <v>0</v>
      </c>
      <c r="AW229" s="16"/>
      <c r="AX229" s="18">
        <f t="shared" si="84"/>
        <v>0</v>
      </c>
      <c r="AY229" s="54">
        <f t="shared" si="88"/>
        <v>220242.77406266061</v>
      </c>
    </row>
    <row r="230" spans="1:51">
      <c r="A230" s="55" t="s">
        <v>585</v>
      </c>
      <c r="B230" s="55" t="s">
        <v>593</v>
      </c>
      <c r="C230" s="15" t="s">
        <v>24</v>
      </c>
      <c r="D230" s="55" t="s">
        <v>594</v>
      </c>
      <c r="E230" s="55"/>
      <c r="F230" s="15">
        <f>'[2]F&amp;B Equipment'!CT230</f>
        <v>2</v>
      </c>
      <c r="G230" s="15">
        <v>10</v>
      </c>
      <c r="H230" s="15" t="s">
        <v>845</v>
      </c>
      <c r="I230" s="67">
        <v>2918</v>
      </c>
      <c r="J230" s="407">
        <f t="shared" si="85"/>
        <v>5836</v>
      </c>
      <c r="K230" s="37"/>
      <c r="L230" s="336">
        <f t="shared" si="67"/>
        <v>0</v>
      </c>
      <c r="M230" s="16"/>
      <c r="N230" s="17">
        <f t="shared" si="68"/>
        <v>0</v>
      </c>
      <c r="O230" s="16"/>
      <c r="P230" s="17">
        <f t="shared" si="69"/>
        <v>0</v>
      </c>
      <c r="Q230" s="16"/>
      <c r="R230" s="18">
        <f t="shared" si="70"/>
        <v>0</v>
      </c>
      <c r="S230" s="16">
        <v>2</v>
      </c>
      <c r="T230" s="18">
        <f t="shared" si="71"/>
        <v>6864.3693965808006</v>
      </c>
      <c r="U230" s="16"/>
      <c r="V230" s="18">
        <f t="shared" si="86"/>
        <v>0</v>
      </c>
      <c r="W230" s="16"/>
      <c r="X230" s="18">
        <f t="shared" si="72"/>
        <v>0</v>
      </c>
      <c r="Y230" s="16"/>
      <c r="Z230" s="18">
        <f t="shared" si="73"/>
        <v>0</v>
      </c>
      <c r="AA230" s="16"/>
      <c r="AB230" s="18">
        <f t="shared" si="74"/>
        <v>0</v>
      </c>
      <c r="AC230" s="16"/>
      <c r="AD230" s="18">
        <f t="shared" si="75"/>
        <v>0</v>
      </c>
      <c r="AE230" s="16"/>
      <c r="AF230" s="18">
        <f t="shared" si="76"/>
        <v>0</v>
      </c>
      <c r="AG230" s="16"/>
      <c r="AH230" s="18">
        <f t="shared" si="77"/>
        <v>0</v>
      </c>
      <c r="AI230" s="16"/>
      <c r="AJ230" s="18">
        <f t="shared" si="78"/>
        <v>0</v>
      </c>
      <c r="AK230" s="16"/>
      <c r="AL230" s="18">
        <f t="shared" si="87"/>
        <v>0</v>
      </c>
      <c r="AM230" s="16">
        <v>2</v>
      </c>
      <c r="AN230" s="18">
        <f t="shared" si="79"/>
        <v>9225.1384659334672</v>
      </c>
      <c r="AO230" s="16"/>
      <c r="AP230" s="18">
        <f t="shared" si="80"/>
        <v>0</v>
      </c>
      <c r="AQ230" s="16"/>
      <c r="AR230" s="18">
        <f t="shared" si="81"/>
        <v>0</v>
      </c>
      <c r="AS230" s="16"/>
      <c r="AT230" s="18">
        <f t="shared" si="82"/>
        <v>0</v>
      </c>
      <c r="AU230" s="16"/>
      <c r="AV230" s="18">
        <f t="shared" si="83"/>
        <v>0</v>
      </c>
      <c r="AW230" s="16"/>
      <c r="AX230" s="18">
        <f t="shared" si="84"/>
        <v>0</v>
      </c>
      <c r="AY230" s="54">
        <f t="shared" si="88"/>
        <v>16089.507862514267</v>
      </c>
    </row>
    <row r="231" spans="1:51">
      <c r="A231" s="55" t="s">
        <v>731</v>
      </c>
      <c r="B231" s="55" t="s">
        <v>595</v>
      </c>
      <c r="C231" s="15" t="s">
        <v>596</v>
      </c>
      <c r="D231" s="55" t="s">
        <v>734</v>
      </c>
      <c r="E231" s="55"/>
      <c r="F231" s="15">
        <f>'[2]F&amp;B Equipment'!CT231</f>
        <v>25</v>
      </c>
      <c r="G231" s="15">
        <v>10</v>
      </c>
      <c r="H231" s="15" t="s">
        <v>845</v>
      </c>
      <c r="I231" s="67">
        <v>0</v>
      </c>
      <c r="J231" s="407">
        <f t="shared" si="85"/>
        <v>0</v>
      </c>
      <c r="K231" s="37"/>
      <c r="L231" s="336">
        <f t="shared" si="67"/>
        <v>0</v>
      </c>
      <c r="M231" s="16"/>
      <c r="N231" s="17">
        <f t="shared" si="68"/>
        <v>0</v>
      </c>
      <c r="O231" s="16"/>
      <c r="P231" s="17">
        <f t="shared" si="69"/>
        <v>0</v>
      </c>
      <c r="Q231" s="16"/>
      <c r="R231" s="18">
        <f t="shared" si="70"/>
        <v>0</v>
      </c>
      <c r="S231" s="16"/>
      <c r="T231" s="18">
        <f t="shared" si="71"/>
        <v>0</v>
      </c>
      <c r="U231" s="16"/>
      <c r="V231" s="18">
        <f t="shared" si="86"/>
        <v>0</v>
      </c>
      <c r="W231" s="16"/>
      <c r="X231" s="18">
        <f t="shared" si="72"/>
        <v>0</v>
      </c>
      <c r="Y231" s="16"/>
      <c r="Z231" s="18">
        <f t="shared" si="73"/>
        <v>0</v>
      </c>
      <c r="AA231" s="16"/>
      <c r="AB231" s="18">
        <f t="shared" si="74"/>
        <v>0</v>
      </c>
      <c r="AC231" s="16"/>
      <c r="AD231" s="18">
        <f t="shared" si="75"/>
        <v>0</v>
      </c>
      <c r="AE231" s="16"/>
      <c r="AF231" s="18">
        <f t="shared" si="76"/>
        <v>0</v>
      </c>
      <c r="AG231" s="16"/>
      <c r="AH231" s="18">
        <f t="shared" si="77"/>
        <v>0</v>
      </c>
      <c r="AI231" s="16"/>
      <c r="AJ231" s="18">
        <f t="shared" si="78"/>
        <v>0</v>
      </c>
      <c r="AK231" s="16"/>
      <c r="AL231" s="18">
        <f t="shared" si="87"/>
        <v>0</v>
      </c>
      <c r="AM231" s="16"/>
      <c r="AN231" s="18">
        <f t="shared" si="79"/>
        <v>0</v>
      </c>
      <c r="AO231" s="16"/>
      <c r="AP231" s="18">
        <f t="shared" si="80"/>
        <v>0</v>
      </c>
      <c r="AQ231" s="16"/>
      <c r="AR231" s="18">
        <f t="shared" si="81"/>
        <v>0</v>
      </c>
      <c r="AS231" s="16"/>
      <c r="AT231" s="18">
        <f t="shared" si="82"/>
        <v>0</v>
      </c>
      <c r="AU231" s="16"/>
      <c r="AV231" s="18">
        <f t="shared" si="83"/>
        <v>0</v>
      </c>
      <c r="AW231" s="16"/>
      <c r="AX231" s="18">
        <f t="shared" si="84"/>
        <v>0</v>
      </c>
      <c r="AY231" s="54">
        <f t="shared" si="88"/>
        <v>0</v>
      </c>
    </row>
    <row r="232" spans="1:51">
      <c r="A232" s="55" t="s">
        <v>731</v>
      </c>
      <c r="B232" s="55" t="s">
        <v>597</v>
      </c>
      <c r="C232" s="15" t="s">
        <v>598</v>
      </c>
      <c r="D232" s="55" t="s">
        <v>734</v>
      </c>
      <c r="E232" s="55"/>
      <c r="F232" s="15">
        <f>'[2]F&amp;B Equipment'!CT232</f>
        <v>22</v>
      </c>
      <c r="G232" s="15">
        <v>15</v>
      </c>
      <c r="H232" s="15" t="s">
        <v>845</v>
      </c>
      <c r="I232" s="67">
        <v>0</v>
      </c>
      <c r="J232" s="407">
        <f t="shared" si="85"/>
        <v>0</v>
      </c>
      <c r="K232" s="37"/>
      <c r="L232" s="336">
        <f t="shared" si="67"/>
        <v>0</v>
      </c>
      <c r="M232" s="16"/>
      <c r="N232" s="17">
        <f t="shared" si="68"/>
        <v>0</v>
      </c>
      <c r="O232" s="16"/>
      <c r="P232" s="17">
        <f t="shared" si="69"/>
        <v>0</v>
      </c>
      <c r="Q232" s="16"/>
      <c r="R232" s="18">
        <f t="shared" si="70"/>
        <v>0</v>
      </c>
      <c r="S232" s="16"/>
      <c r="T232" s="18">
        <f t="shared" si="71"/>
        <v>0</v>
      </c>
      <c r="U232" s="16"/>
      <c r="V232" s="18">
        <f t="shared" si="86"/>
        <v>0</v>
      </c>
      <c r="W232" s="16"/>
      <c r="X232" s="18">
        <f t="shared" si="72"/>
        <v>0</v>
      </c>
      <c r="Y232" s="16"/>
      <c r="Z232" s="18">
        <f t="shared" si="73"/>
        <v>0</v>
      </c>
      <c r="AA232" s="16"/>
      <c r="AB232" s="18">
        <f t="shared" si="74"/>
        <v>0</v>
      </c>
      <c r="AC232" s="16"/>
      <c r="AD232" s="18">
        <f t="shared" si="75"/>
        <v>0</v>
      </c>
      <c r="AE232" s="16"/>
      <c r="AF232" s="18">
        <f t="shared" si="76"/>
        <v>0</v>
      </c>
      <c r="AG232" s="16"/>
      <c r="AH232" s="18">
        <f t="shared" si="77"/>
        <v>0</v>
      </c>
      <c r="AI232" s="16"/>
      <c r="AJ232" s="18">
        <f t="shared" si="78"/>
        <v>0</v>
      </c>
      <c r="AK232" s="16"/>
      <c r="AL232" s="18">
        <f t="shared" si="87"/>
        <v>0</v>
      </c>
      <c r="AM232" s="16"/>
      <c r="AN232" s="18">
        <f t="shared" si="79"/>
        <v>0</v>
      </c>
      <c r="AO232" s="16"/>
      <c r="AP232" s="18">
        <f t="shared" si="80"/>
        <v>0</v>
      </c>
      <c r="AQ232" s="16"/>
      <c r="AR232" s="18">
        <f t="shared" si="81"/>
        <v>0</v>
      </c>
      <c r="AS232" s="16"/>
      <c r="AT232" s="18">
        <f t="shared" si="82"/>
        <v>0</v>
      </c>
      <c r="AU232" s="16"/>
      <c r="AV232" s="18">
        <f t="shared" si="83"/>
        <v>0</v>
      </c>
      <c r="AW232" s="16"/>
      <c r="AX232" s="18">
        <f t="shared" si="84"/>
        <v>0</v>
      </c>
      <c r="AY232" s="54">
        <f t="shared" si="88"/>
        <v>0</v>
      </c>
    </row>
    <row r="233" spans="1:51">
      <c r="A233" s="55" t="s">
        <v>604</v>
      </c>
      <c r="B233" s="55" t="s">
        <v>605</v>
      </c>
      <c r="C233" s="15" t="s">
        <v>606</v>
      </c>
      <c r="D233" s="55"/>
      <c r="E233" s="55"/>
      <c r="F233" s="15">
        <f>'[2]F&amp;B Equipment'!CT233</f>
        <v>9</v>
      </c>
      <c r="G233" s="15">
        <v>7</v>
      </c>
      <c r="H233" s="15" t="s">
        <v>845</v>
      </c>
      <c r="I233" s="67">
        <v>5500</v>
      </c>
      <c r="J233" s="407">
        <f t="shared" si="85"/>
        <v>49500</v>
      </c>
      <c r="K233" s="37"/>
      <c r="L233" s="336">
        <f t="shared" si="67"/>
        <v>0</v>
      </c>
      <c r="M233" s="16"/>
      <c r="N233" s="17">
        <f t="shared" si="68"/>
        <v>0</v>
      </c>
      <c r="O233" s="16"/>
      <c r="P233" s="17">
        <f t="shared" si="69"/>
        <v>0</v>
      </c>
      <c r="Q233" s="16"/>
      <c r="R233" s="18">
        <f t="shared" si="70"/>
        <v>0</v>
      </c>
      <c r="S233" s="16"/>
      <c r="T233" s="18">
        <f t="shared" si="71"/>
        <v>0</v>
      </c>
      <c r="U233" s="16"/>
      <c r="V233" s="18">
        <f t="shared" si="86"/>
        <v>0</v>
      </c>
      <c r="W233" s="16"/>
      <c r="X233" s="18">
        <f t="shared" si="72"/>
        <v>0</v>
      </c>
      <c r="Y233" s="16">
        <v>9</v>
      </c>
      <c r="Z233" s="18">
        <f t="shared" si="73"/>
        <v>63621.255653198874</v>
      </c>
      <c r="AA233" s="16"/>
      <c r="AB233" s="18">
        <f t="shared" si="74"/>
        <v>0</v>
      </c>
      <c r="AC233" s="16"/>
      <c r="AD233" s="18">
        <f t="shared" si="75"/>
        <v>0</v>
      </c>
      <c r="AE233" s="16"/>
      <c r="AF233" s="18">
        <f t="shared" si="76"/>
        <v>0</v>
      </c>
      <c r="AG233" s="16"/>
      <c r="AH233" s="18">
        <f t="shared" si="77"/>
        <v>0</v>
      </c>
      <c r="AI233" s="16"/>
      <c r="AJ233" s="18">
        <f t="shared" si="78"/>
        <v>0</v>
      </c>
      <c r="AK233" s="16"/>
      <c r="AL233" s="18">
        <f t="shared" si="87"/>
        <v>0</v>
      </c>
      <c r="AM233" s="16">
        <v>9</v>
      </c>
      <c r="AN233" s="18">
        <f t="shared" si="79"/>
        <v>78246.119613383577</v>
      </c>
      <c r="AO233" s="16"/>
      <c r="AP233" s="18">
        <f t="shared" si="80"/>
        <v>0</v>
      </c>
      <c r="AQ233" s="16"/>
      <c r="AR233" s="18">
        <f t="shared" si="81"/>
        <v>0</v>
      </c>
      <c r="AS233" s="16"/>
      <c r="AT233" s="18">
        <f t="shared" si="82"/>
        <v>0</v>
      </c>
      <c r="AU233" s="16"/>
      <c r="AV233" s="18">
        <f t="shared" si="83"/>
        <v>0</v>
      </c>
      <c r="AW233" s="16"/>
      <c r="AX233" s="18">
        <f t="shared" si="84"/>
        <v>0</v>
      </c>
      <c r="AY233" s="54">
        <f t="shared" si="88"/>
        <v>141867.37526658244</v>
      </c>
    </row>
    <row r="234" spans="1:51">
      <c r="A234" s="55" t="s">
        <v>604</v>
      </c>
      <c r="B234" s="55" t="s">
        <v>607</v>
      </c>
      <c r="C234" s="15" t="s">
        <v>559</v>
      </c>
      <c r="D234" s="55"/>
      <c r="E234" s="55"/>
      <c r="F234" s="15">
        <f>'[2]F&amp;B Equipment'!CT234</f>
        <v>20</v>
      </c>
      <c r="G234" s="15">
        <v>20</v>
      </c>
      <c r="H234" s="15" t="s">
        <v>845</v>
      </c>
      <c r="I234" s="67">
        <v>1082</v>
      </c>
      <c r="J234" s="407">
        <f t="shared" si="85"/>
        <v>21640</v>
      </c>
      <c r="K234" s="37"/>
      <c r="L234" s="336">
        <f t="shared" si="67"/>
        <v>0</v>
      </c>
      <c r="M234" s="16"/>
      <c r="N234" s="17">
        <f t="shared" si="68"/>
        <v>0</v>
      </c>
      <c r="O234" s="16"/>
      <c r="P234" s="17">
        <f t="shared" si="69"/>
        <v>0</v>
      </c>
      <c r="Q234" s="16"/>
      <c r="R234" s="18">
        <f t="shared" si="70"/>
        <v>0</v>
      </c>
      <c r="S234" s="16"/>
      <c r="T234" s="18">
        <f t="shared" si="71"/>
        <v>0</v>
      </c>
      <c r="U234" s="16"/>
      <c r="V234" s="18">
        <f t="shared" si="86"/>
        <v>0</v>
      </c>
      <c r="W234" s="16"/>
      <c r="X234" s="18">
        <f t="shared" si="72"/>
        <v>0</v>
      </c>
      <c r="Y234" s="16"/>
      <c r="Z234" s="18">
        <f t="shared" si="73"/>
        <v>0</v>
      </c>
      <c r="AA234" s="16"/>
      <c r="AB234" s="18">
        <f t="shared" si="74"/>
        <v>0</v>
      </c>
      <c r="AC234" s="16"/>
      <c r="AD234" s="18">
        <f t="shared" si="75"/>
        <v>0</v>
      </c>
      <c r="AE234" s="16"/>
      <c r="AF234" s="18">
        <f t="shared" si="76"/>
        <v>0</v>
      </c>
      <c r="AG234" s="16"/>
      <c r="AH234" s="18">
        <f t="shared" si="77"/>
        <v>0</v>
      </c>
      <c r="AI234" s="16"/>
      <c r="AJ234" s="18">
        <f t="shared" si="78"/>
        <v>0</v>
      </c>
      <c r="AK234" s="16"/>
      <c r="AL234" s="18">
        <f t="shared" si="87"/>
        <v>0</v>
      </c>
      <c r="AM234" s="16">
        <v>20</v>
      </c>
      <c r="AN234" s="18">
        <f t="shared" si="79"/>
        <v>34206.990473406484</v>
      </c>
      <c r="AO234" s="16"/>
      <c r="AP234" s="18">
        <f t="shared" si="80"/>
        <v>0</v>
      </c>
      <c r="AQ234" s="16"/>
      <c r="AR234" s="18">
        <f t="shared" si="81"/>
        <v>0</v>
      </c>
      <c r="AS234" s="16"/>
      <c r="AT234" s="18">
        <f t="shared" si="82"/>
        <v>0</v>
      </c>
      <c r="AU234" s="16"/>
      <c r="AV234" s="18">
        <f t="shared" si="83"/>
        <v>0</v>
      </c>
      <c r="AW234" s="16"/>
      <c r="AX234" s="18">
        <f t="shared" si="84"/>
        <v>0</v>
      </c>
      <c r="AY234" s="54">
        <f t="shared" si="88"/>
        <v>34206.990473406484</v>
      </c>
    </row>
    <row r="235" spans="1:51">
      <c r="A235" s="55" t="s">
        <v>604</v>
      </c>
      <c r="B235" s="55" t="s">
        <v>607</v>
      </c>
      <c r="C235" s="15" t="s">
        <v>226</v>
      </c>
      <c r="D235" s="55"/>
      <c r="E235" s="55"/>
      <c r="F235" s="15">
        <f>'[2]F&amp;B Equipment'!CT235</f>
        <v>7</v>
      </c>
      <c r="G235" s="15">
        <v>20</v>
      </c>
      <c r="H235" s="15" t="s">
        <v>845</v>
      </c>
      <c r="I235" s="67">
        <v>1165</v>
      </c>
      <c r="J235" s="407">
        <f t="shared" si="85"/>
        <v>8155</v>
      </c>
      <c r="K235" s="37"/>
      <c r="L235" s="336">
        <f t="shared" si="67"/>
        <v>0</v>
      </c>
      <c r="M235" s="16"/>
      <c r="N235" s="17">
        <f t="shared" si="68"/>
        <v>0</v>
      </c>
      <c r="O235" s="16"/>
      <c r="P235" s="17">
        <f t="shared" si="69"/>
        <v>0</v>
      </c>
      <c r="Q235" s="16"/>
      <c r="R235" s="18">
        <f t="shared" si="70"/>
        <v>0</v>
      </c>
      <c r="S235" s="16"/>
      <c r="T235" s="18">
        <f t="shared" si="71"/>
        <v>0</v>
      </c>
      <c r="U235" s="16"/>
      <c r="V235" s="18">
        <f t="shared" si="86"/>
        <v>0</v>
      </c>
      <c r="W235" s="16"/>
      <c r="X235" s="18">
        <f t="shared" si="72"/>
        <v>0</v>
      </c>
      <c r="Y235" s="16"/>
      <c r="Z235" s="18">
        <f t="shared" si="73"/>
        <v>0</v>
      </c>
      <c r="AA235" s="16"/>
      <c r="AB235" s="18">
        <f t="shared" si="74"/>
        <v>0</v>
      </c>
      <c r="AC235" s="16"/>
      <c r="AD235" s="18">
        <f t="shared" si="75"/>
        <v>0</v>
      </c>
      <c r="AE235" s="16"/>
      <c r="AF235" s="18">
        <f t="shared" si="76"/>
        <v>0</v>
      </c>
      <c r="AG235" s="16"/>
      <c r="AH235" s="18">
        <f t="shared" si="77"/>
        <v>0</v>
      </c>
      <c r="AI235" s="16"/>
      <c r="AJ235" s="18">
        <f t="shared" si="78"/>
        <v>0</v>
      </c>
      <c r="AK235" s="16"/>
      <c r="AL235" s="18">
        <f t="shared" si="87"/>
        <v>0</v>
      </c>
      <c r="AM235" s="16">
        <v>7</v>
      </c>
      <c r="AN235" s="18">
        <f t="shared" si="79"/>
        <v>12890.850615093801</v>
      </c>
      <c r="AO235" s="16"/>
      <c r="AP235" s="18">
        <f t="shared" si="80"/>
        <v>0</v>
      </c>
      <c r="AQ235" s="16"/>
      <c r="AR235" s="18">
        <f t="shared" si="81"/>
        <v>0</v>
      </c>
      <c r="AS235" s="16"/>
      <c r="AT235" s="18">
        <f t="shared" si="82"/>
        <v>0</v>
      </c>
      <c r="AU235" s="16"/>
      <c r="AV235" s="18">
        <f t="shared" si="83"/>
        <v>0</v>
      </c>
      <c r="AW235" s="16"/>
      <c r="AX235" s="18">
        <f t="shared" si="84"/>
        <v>0</v>
      </c>
      <c r="AY235" s="54">
        <f t="shared" si="88"/>
        <v>12890.850615093801</v>
      </c>
    </row>
    <row r="236" spans="1:51">
      <c r="A236" s="55" t="s">
        <v>604</v>
      </c>
      <c r="B236" s="55" t="s">
        <v>607</v>
      </c>
      <c r="C236" s="15" t="s">
        <v>239</v>
      </c>
      <c r="D236" s="55"/>
      <c r="E236" s="55"/>
      <c r="F236" s="15">
        <f>'[2]F&amp;B Equipment'!CT236</f>
        <v>14</v>
      </c>
      <c r="G236" s="15">
        <v>20</v>
      </c>
      <c r="H236" s="15" t="s">
        <v>845</v>
      </c>
      <c r="I236" s="67">
        <v>1374</v>
      </c>
      <c r="J236" s="407">
        <f t="shared" si="85"/>
        <v>19236</v>
      </c>
      <c r="K236" s="37"/>
      <c r="L236" s="336">
        <f t="shared" si="67"/>
        <v>0</v>
      </c>
      <c r="M236" s="16"/>
      <c r="N236" s="17">
        <f t="shared" si="68"/>
        <v>0</v>
      </c>
      <c r="O236" s="16"/>
      <c r="P236" s="17">
        <f t="shared" si="69"/>
        <v>0</v>
      </c>
      <c r="Q236" s="16"/>
      <c r="R236" s="18">
        <f t="shared" si="70"/>
        <v>0</v>
      </c>
      <c r="S236" s="16"/>
      <c r="T236" s="18">
        <f t="shared" si="71"/>
        <v>0</v>
      </c>
      <c r="U236" s="16"/>
      <c r="V236" s="18">
        <f t="shared" si="86"/>
        <v>0</v>
      </c>
      <c r="W236" s="16"/>
      <c r="X236" s="18">
        <f t="shared" si="72"/>
        <v>0</v>
      </c>
      <c r="Y236" s="16"/>
      <c r="Z236" s="18">
        <f t="shared" si="73"/>
        <v>0</v>
      </c>
      <c r="AA236" s="16"/>
      <c r="AB236" s="18">
        <f t="shared" si="74"/>
        <v>0</v>
      </c>
      <c r="AC236" s="16"/>
      <c r="AD236" s="18">
        <f t="shared" si="75"/>
        <v>0</v>
      </c>
      <c r="AE236" s="16"/>
      <c r="AF236" s="18">
        <f t="shared" si="76"/>
        <v>0</v>
      </c>
      <c r="AG236" s="16"/>
      <c r="AH236" s="18">
        <f t="shared" si="77"/>
        <v>0</v>
      </c>
      <c r="AI236" s="16"/>
      <c r="AJ236" s="18">
        <f t="shared" si="78"/>
        <v>0</v>
      </c>
      <c r="AK236" s="16"/>
      <c r="AL236" s="18">
        <f t="shared" si="87"/>
        <v>0</v>
      </c>
      <c r="AM236" s="16">
        <v>14</v>
      </c>
      <c r="AN236" s="18">
        <f t="shared" si="79"/>
        <v>30406.91630066761</v>
      </c>
      <c r="AO236" s="16"/>
      <c r="AP236" s="18">
        <f t="shared" si="80"/>
        <v>0</v>
      </c>
      <c r="AQ236" s="16"/>
      <c r="AR236" s="18">
        <f t="shared" si="81"/>
        <v>0</v>
      </c>
      <c r="AS236" s="16"/>
      <c r="AT236" s="18">
        <f t="shared" si="82"/>
        <v>0</v>
      </c>
      <c r="AU236" s="16"/>
      <c r="AV236" s="18">
        <f t="shared" si="83"/>
        <v>0</v>
      </c>
      <c r="AW236" s="16"/>
      <c r="AX236" s="18">
        <f t="shared" si="84"/>
        <v>0</v>
      </c>
      <c r="AY236" s="54">
        <f t="shared" si="88"/>
        <v>30406.91630066761</v>
      </c>
    </row>
    <row r="237" spans="1:51">
      <c r="A237" s="55" t="s">
        <v>604</v>
      </c>
      <c r="B237" s="55" t="s">
        <v>607</v>
      </c>
      <c r="C237" s="15" t="s">
        <v>179</v>
      </c>
      <c r="D237" s="55"/>
      <c r="E237" s="55"/>
      <c r="F237" s="15">
        <f>'[2]F&amp;B Equipment'!CT237</f>
        <v>58</v>
      </c>
      <c r="G237" s="15">
        <v>20</v>
      </c>
      <c r="H237" s="15" t="s">
        <v>845</v>
      </c>
      <c r="I237" s="67">
        <v>1609</v>
      </c>
      <c r="J237" s="407">
        <f t="shared" si="85"/>
        <v>93322</v>
      </c>
      <c r="K237" s="37"/>
      <c r="L237" s="336">
        <f t="shared" si="67"/>
        <v>0</v>
      </c>
      <c r="M237" s="16"/>
      <c r="N237" s="17">
        <f t="shared" si="68"/>
        <v>0</v>
      </c>
      <c r="O237" s="16"/>
      <c r="P237" s="17">
        <f t="shared" si="69"/>
        <v>0</v>
      </c>
      <c r="Q237" s="16"/>
      <c r="R237" s="18">
        <f t="shared" si="70"/>
        <v>0</v>
      </c>
      <c r="S237" s="16"/>
      <c r="T237" s="18">
        <f t="shared" si="71"/>
        <v>0</v>
      </c>
      <c r="U237" s="16"/>
      <c r="V237" s="18">
        <f t="shared" si="86"/>
        <v>0</v>
      </c>
      <c r="W237" s="16"/>
      <c r="X237" s="18">
        <f t="shared" si="72"/>
        <v>0</v>
      </c>
      <c r="Y237" s="16"/>
      <c r="Z237" s="18">
        <f t="shared" si="73"/>
        <v>0</v>
      </c>
      <c r="AA237" s="16"/>
      <c r="AB237" s="18">
        <f t="shared" si="74"/>
        <v>0</v>
      </c>
      <c r="AC237" s="16"/>
      <c r="AD237" s="18">
        <f t="shared" si="75"/>
        <v>0</v>
      </c>
      <c r="AE237" s="16"/>
      <c r="AF237" s="18">
        <f t="shared" si="76"/>
        <v>0</v>
      </c>
      <c r="AG237" s="16"/>
      <c r="AH237" s="18">
        <f t="shared" si="77"/>
        <v>0</v>
      </c>
      <c r="AI237" s="16"/>
      <c r="AJ237" s="18">
        <f t="shared" si="78"/>
        <v>0</v>
      </c>
      <c r="AK237" s="16"/>
      <c r="AL237" s="18">
        <f t="shared" si="87"/>
        <v>0</v>
      </c>
      <c r="AM237" s="16">
        <v>58</v>
      </c>
      <c r="AN237" s="18">
        <f t="shared" si="79"/>
        <v>147516.85605172088</v>
      </c>
      <c r="AO237" s="16"/>
      <c r="AP237" s="18">
        <f t="shared" si="80"/>
        <v>0</v>
      </c>
      <c r="AQ237" s="16"/>
      <c r="AR237" s="18">
        <f t="shared" si="81"/>
        <v>0</v>
      </c>
      <c r="AS237" s="16"/>
      <c r="AT237" s="18">
        <f t="shared" si="82"/>
        <v>0</v>
      </c>
      <c r="AU237" s="16"/>
      <c r="AV237" s="18">
        <f t="shared" si="83"/>
        <v>0</v>
      </c>
      <c r="AW237" s="16"/>
      <c r="AX237" s="18">
        <f t="shared" si="84"/>
        <v>0</v>
      </c>
      <c r="AY237" s="54">
        <f t="shared" si="88"/>
        <v>147516.85605172088</v>
      </c>
    </row>
    <row r="238" spans="1:51">
      <c r="A238" s="55" t="s">
        <v>604</v>
      </c>
      <c r="B238" s="55" t="s">
        <v>607</v>
      </c>
      <c r="C238" s="15" t="s">
        <v>591</v>
      </c>
      <c r="D238" s="55"/>
      <c r="E238" s="55"/>
      <c r="F238" s="15">
        <f>'[2]F&amp;B Equipment'!CT238</f>
        <v>15</v>
      </c>
      <c r="G238" s="15">
        <v>20</v>
      </c>
      <c r="H238" s="15" t="s">
        <v>845</v>
      </c>
      <c r="I238" s="67">
        <v>1990</v>
      </c>
      <c r="J238" s="407">
        <f t="shared" si="85"/>
        <v>29850</v>
      </c>
      <c r="K238" s="37"/>
      <c r="L238" s="336">
        <f t="shared" si="67"/>
        <v>0</v>
      </c>
      <c r="M238" s="16"/>
      <c r="N238" s="17">
        <f t="shared" si="68"/>
        <v>0</v>
      </c>
      <c r="O238" s="16"/>
      <c r="P238" s="17">
        <f t="shared" si="69"/>
        <v>0</v>
      </c>
      <c r="Q238" s="16"/>
      <c r="R238" s="18">
        <f t="shared" si="70"/>
        <v>0</v>
      </c>
      <c r="S238" s="16"/>
      <c r="T238" s="18">
        <f t="shared" si="71"/>
        <v>0</v>
      </c>
      <c r="U238" s="16"/>
      <c r="V238" s="18">
        <f t="shared" si="86"/>
        <v>0</v>
      </c>
      <c r="W238" s="16"/>
      <c r="X238" s="18">
        <f t="shared" si="72"/>
        <v>0</v>
      </c>
      <c r="Y238" s="16"/>
      <c r="Z238" s="18">
        <f t="shared" si="73"/>
        <v>0</v>
      </c>
      <c r="AA238" s="16"/>
      <c r="AB238" s="18">
        <f t="shared" si="74"/>
        <v>0</v>
      </c>
      <c r="AC238" s="16"/>
      <c r="AD238" s="18">
        <f t="shared" si="75"/>
        <v>0</v>
      </c>
      <c r="AE238" s="16"/>
      <c r="AF238" s="18">
        <f t="shared" si="76"/>
        <v>0</v>
      </c>
      <c r="AG238" s="16"/>
      <c r="AH238" s="18">
        <f t="shared" si="77"/>
        <v>0</v>
      </c>
      <c r="AI238" s="16"/>
      <c r="AJ238" s="18">
        <f t="shared" si="78"/>
        <v>0</v>
      </c>
      <c r="AK238" s="16"/>
      <c r="AL238" s="18">
        <f t="shared" si="87"/>
        <v>0</v>
      </c>
      <c r="AM238" s="16">
        <v>15</v>
      </c>
      <c r="AN238" s="18">
        <f t="shared" si="79"/>
        <v>47184.781221404039</v>
      </c>
      <c r="AO238" s="16"/>
      <c r="AP238" s="18">
        <f t="shared" si="80"/>
        <v>0</v>
      </c>
      <c r="AQ238" s="16"/>
      <c r="AR238" s="18">
        <f t="shared" si="81"/>
        <v>0</v>
      </c>
      <c r="AS238" s="16"/>
      <c r="AT238" s="18">
        <f t="shared" si="82"/>
        <v>0</v>
      </c>
      <c r="AU238" s="16"/>
      <c r="AV238" s="18">
        <f t="shared" si="83"/>
        <v>0</v>
      </c>
      <c r="AW238" s="16"/>
      <c r="AX238" s="18">
        <f t="shared" si="84"/>
        <v>0</v>
      </c>
      <c r="AY238" s="54">
        <f t="shared" si="88"/>
        <v>47184.781221404039</v>
      </c>
    </row>
    <row r="239" spans="1:51">
      <c r="A239" s="55" t="s">
        <v>604</v>
      </c>
      <c r="B239" s="55" t="s">
        <v>607</v>
      </c>
      <c r="C239" s="15" t="s">
        <v>608</v>
      </c>
      <c r="D239" s="55"/>
      <c r="E239" s="55"/>
      <c r="F239" s="15">
        <f>'[2]F&amp;B Equipment'!CT239</f>
        <v>14</v>
      </c>
      <c r="G239" s="15">
        <v>20</v>
      </c>
      <c r="H239" s="15" t="s">
        <v>845</v>
      </c>
      <c r="I239" s="67">
        <v>2214</v>
      </c>
      <c r="J239" s="407">
        <f t="shared" si="85"/>
        <v>30996</v>
      </c>
      <c r="K239" s="37"/>
      <c r="L239" s="336">
        <f t="shared" si="67"/>
        <v>0</v>
      </c>
      <c r="M239" s="16"/>
      <c r="N239" s="17">
        <f t="shared" si="68"/>
        <v>0</v>
      </c>
      <c r="O239" s="16"/>
      <c r="P239" s="17">
        <f t="shared" si="69"/>
        <v>0</v>
      </c>
      <c r="Q239" s="16"/>
      <c r="R239" s="18">
        <f t="shared" si="70"/>
        <v>0</v>
      </c>
      <c r="S239" s="16"/>
      <c r="T239" s="18">
        <f t="shared" si="71"/>
        <v>0</v>
      </c>
      <c r="U239" s="16"/>
      <c r="V239" s="18">
        <f t="shared" si="86"/>
        <v>0</v>
      </c>
      <c r="W239" s="16"/>
      <c r="X239" s="18">
        <f t="shared" si="72"/>
        <v>0</v>
      </c>
      <c r="Y239" s="16"/>
      <c r="Z239" s="18">
        <f t="shared" si="73"/>
        <v>0</v>
      </c>
      <c r="AA239" s="16"/>
      <c r="AB239" s="18">
        <f t="shared" si="74"/>
        <v>0</v>
      </c>
      <c r="AC239" s="16"/>
      <c r="AD239" s="18">
        <f t="shared" si="75"/>
        <v>0</v>
      </c>
      <c r="AE239" s="16"/>
      <c r="AF239" s="18">
        <f t="shared" si="76"/>
        <v>0</v>
      </c>
      <c r="AG239" s="16"/>
      <c r="AH239" s="18">
        <f t="shared" si="77"/>
        <v>0</v>
      </c>
      <c r="AI239" s="16"/>
      <c r="AJ239" s="18">
        <f t="shared" si="78"/>
        <v>0</v>
      </c>
      <c r="AK239" s="16"/>
      <c r="AL239" s="18">
        <f t="shared" si="87"/>
        <v>0</v>
      </c>
      <c r="AM239" s="16">
        <v>14</v>
      </c>
      <c r="AN239" s="18">
        <f t="shared" si="79"/>
        <v>48996.297445180557</v>
      </c>
      <c r="AO239" s="16"/>
      <c r="AP239" s="18">
        <f t="shared" si="80"/>
        <v>0</v>
      </c>
      <c r="AQ239" s="16"/>
      <c r="AR239" s="18">
        <f t="shared" si="81"/>
        <v>0</v>
      </c>
      <c r="AS239" s="16"/>
      <c r="AT239" s="18">
        <f t="shared" si="82"/>
        <v>0</v>
      </c>
      <c r="AU239" s="16"/>
      <c r="AV239" s="18">
        <f t="shared" si="83"/>
        <v>0</v>
      </c>
      <c r="AW239" s="16"/>
      <c r="AX239" s="18">
        <f t="shared" si="84"/>
        <v>0</v>
      </c>
      <c r="AY239" s="54">
        <f t="shared" si="88"/>
        <v>48996.297445180557</v>
      </c>
    </row>
    <row r="240" spans="1:51">
      <c r="A240" s="55" t="s">
        <v>604</v>
      </c>
      <c r="B240" s="55" t="s">
        <v>609</v>
      </c>
      <c r="C240" s="15" t="s">
        <v>232</v>
      </c>
      <c r="D240" s="55"/>
      <c r="E240" s="55"/>
      <c r="F240" s="15">
        <f>'[2]F&amp;B Equipment'!CT240</f>
        <v>12</v>
      </c>
      <c r="G240" s="15">
        <v>20</v>
      </c>
      <c r="H240" s="15" t="s">
        <v>845</v>
      </c>
      <c r="I240" s="67">
        <v>2330</v>
      </c>
      <c r="J240" s="407">
        <f t="shared" si="85"/>
        <v>27960</v>
      </c>
      <c r="K240" s="37"/>
      <c r="L240" s="336">
        <f t="shared" si="67"/>
        <v>0</v>
      </c>
      <c r="M240" s="16"/>
      <c r="N240" s="17">
        <f t="shared" si="68"/>
        <v>0</v>
      </c>
      <c r="O240" s="16"/>
      <c r="P240" s="17">
        <f t="shared" si="69"/>
        <v>0</v>
      </c>
      <c r="Q240" s="16"/>
      <c r="R240" s="18">
        <f t="shared" si="70"/>
        <v>0</v>
      </c>
      <c r="S240" s="16"/>
      <c r="T240" s="18">
        <f t="shared" si="71"/>
        <v>0</v>
      </c>
      <c r="U240" s="16"/>
      <c r="V240" s="18">
        <f t="shared" si="86"/>
        <v>0</v>
      </c>
      <c r="W240" s="16"/>
      <c r="X240" s="18">
        <f t="shared" si="72"/>
        <v>0</v>
      </c>
      <c r="Y240" s="16"/>
      <c r="Z240" s="18">
        <f t="shared" si="73"/>
        <v>0</v>
      </c>
      <c r="AA240" s="16"/>
      <c r="AB240" s="18">
        <f t="shared" si="74"/>
        <v>0</v>
      </c>
      <c r="AC240" s="16"/>
      <c r="AD240" s="18">
        <f t="shared" si="75"/>
        <v>0</v>
      </c>
      <c r="AE240" s="16"/>
      <c r="AF240" s="18">
        <f t="shared" si="76"/>
        <v>0</v>
      </c>
      <c r="AG240" s="16"/>
      <c r="AH240" s="18">
        <f t="shared" si="77"/>
        <v>0</v>
      </c>
      <c r="AI240" s="16"/>
      <c r="AJ240" s="18">
        <f t="shared" si="78"/>
        <v>0</v>
      </c>
      <c r="AK240" s="16"/>
      <c r="AL240" s="18">
        <f t="shared" si="87"/>
        <v>0</v>
      </c>
      <c r="AM240" s="16">
        <v>12</v>
      </c>
      <c r="AN240" s="18">
        <f t="shared" si="79"/>
        <v>44197.202108893034</v>
      </c>
      <c r="AO240" s="16"/>
      <c r="AP240" s="18">
        <f t="shared" si="80"/>
        <v>0</v>
      </c>
      <c r="AQ240" s="16"/>
      <c r="AR240" s="18">
        <f t="shared" si="81"/>
        <v>0</v>
      </c>
      <c r="AS240" s="16"/>
      <c r="AT240" s="18">
        <f t="shared" si="82"/>
        <v>0</v>
      </c>
      <c r="AU240" s="16"/>
      <c r="AV240" s="18">
        <f t="shared" si="83"/>
        <v>0</v>
      </c>
      <c r="AW240" s="16"/>
      <c r="AX240" s="18">
        <f t="shared" si="84"/>
        <v>0</v>
      </c>
      <c r="AY240" s="54">
        <f t="shared" si="88"/>
        <v>44197.202108893034</v>
      </c>
    </row>
    <row r="241" spans="1:51">
      <c r="A241" s="55" t="s">
        <v>604</v>
      </c>
      <c r="B241" s="55" t="s">
        <v>1248</v>
      </c>
      <c r="C241" s="15" t="s">
        <v>610</v>
      </c>
      <c r="D241" s="55" t="s">
        <v>577</v>
      </c>
      <c r="E241" s="55"/>
      <c r="F241" s="15">
        <f>'[2]F&amp;B Equipment'!CT241</f>
        <v>4</v>
      </c>
      <c r="G241" s="15">
        <v>20</v>
      </c>
      <c r="H241" s="15" t="s">
        <v>845</v>
      </c>
      <c r="I241" s="67">
        <v>3235</v>
      </c>
      <c r="J241" s="407">
        <f t="shared" si="85"/>
        <v>12940</v>
      </c>
      <c r="K241" s="37"/>
      <c r="L241" s="336">
        <f t="shared" si="67"/>
        <v>0</v>
      </c>
      <c r="M241" s="16"/>
      <c r="N241" s="17">
        <f t="shared" si="68"/>
        <v>0</v>
      </c>
      <c r="O241" s="16"/>
      <c r="P241" s="17">
        <f t="shared" si="69"/>
        <v>0</v>
      </c>
      <c r="Q241" s="16"/>
      <c r="R241" s="18">
        <f t="shared" si="70"/>
        <v>0</v>
      </c>
      <c r="S241" s="16"/>
      <c r="T241" s="18">
        <f t="shared" si="71"/>
        <v>0</v>
      </c>
      <c r="U241" s="16"/>
      <c r="V241" s="18">
        <f t="shared" si="86"/>
        <v>0</v>
      </c>
      <c r="W241" s="16"/>
      <c r="X241" s="18">
        <f t="shared" si="72"/>
        <v>0</v>
      </c>
      <c r="Y241" s="16"/>
      <c r="Z241" s="18">
        <f t="shared" si="73"/>
        <v>0</v>
      </c>
      <c r="AA241" s="16"/>
      <c r="AB241" s="18">
        <f t="shared" si="74"/>
        <v>0</v>
      </c>
      <c r="AC241" s="16"/>
      <c r="AD241" s="18">
        <f t="shared" si="75"/>
        <v>0</v>
      </c>
      <c r="AE241" s="16"/>
      <c r="AF241" s="18">
        <f t="shared" si="76"/>
        <v>0</v>
      </c>
      <c r="AG241" s="16"/>
      <c r="AH241" s="18">
        <f t="shared" si="77"/>
        <v>0</v>
      </c>
      <c r="AI241" s="16"/>
      <c r="AJ241" s="18">
        <f t="shared" si="78"/>
        <v>0</v>
      </c>
      <c r="AK241" s="16"/>
      <c r="AL241" s="18">
        <f t="shared" si="87"/>
        <v>0</v>
      </c>
      <c r="AM241" s="16">
        <v>4</v>
      </c>
      <c r="AN241" s="18">
        <f t="shared" si="79"/>
        <v>20454.642177720882</v>
      </c>
      <c r="AO241" s="16"/>
      <c r="AP241" s="18">
        <f t="shared" si="80"/>
        <v>0</v>
      </c>
      <c r="AQ241" s="16"/>
      <c r="AR241" s="18">
        <f t="shared" si="81"/>
        <v>0</v>
      </c>
      <c r="AS241" s="16"/>
      <c r="AT241" s="18">
        <f t="shared" si="82"/>
        <v>0</v>
      </c>
      <c r="AU241" s="16"/>
      <c r="AV241" s="18">
        <f t="shared" si="83"/>
        <v>0</v>
      </c>
      <c r="AW241" s="16"/>
      <c r="AX241" s="18">
        <f t="shared" si="84"/>
        <v>0</v>
      </c>
      <c r="AY241" s="54">
        <f t="shared" si="88"/>
        <v>20454.642177720882</v>
      </c>
    </row>
    <row r="242" spans="1:51">
      <c r="A242" s="55" t="s">
        <v>604</v>
      </c>
      <c r="B242" s="55" t="s">
        <v>611</v>
      </c>
      <c r="C242" s="15" t="s">
        <v>572</v>
      </c>
      <c r="D242" s="55"/>
      <c r="E242" s="55"/>
      <c r="F242" s="15">
        <f>'[2]F&amp;B Equipment'!CT242</f>
        <v>2</v>
      </c>
      <c r="G242" s="15">
        <v>20</v>
      </c>
      <c r="H242" s="15" t="s">
        <v>845</v>
      </c>
      <c r="I242" s="67">
        <v>3500</v>
      </c>
      <c r="J242" s="407">
        <f t="shared" si="85"/>
        <v>7000</v>
      </c>
      <c r="K242" s="37"/>
      <c r="L242" s="336">
        <f t="shared" si="67"/>
        <v>0</v>
      </c>
      <c r="M242" s="16"/>
      <c r="N242" s="17">
        <f t="shared" si="68"/>
        <v>0</v>
      </c>
      <c r="O242" s="16"/>
      <c r="P242" s="17">
        <f t="shared" si="69"/>
        <v>0</v>
      </c>
      <c r="Q242" s="16"/>
      <c r="R242" s="18">
        <f t="shared" si="70"/>
        <v>0</v>
      </c>
      <c r="S242" s="16"/>
      <c r="T242" s="18">
        <f t="shared" si="71"/>
        <v>0</v>
      </c>
      <c r="U242" s="16"/>
      <c r="V242" s="18">
        <f t="shared" si="86"/>
        <v>0</v>
      </c>
      <c r="W242" s="16"/>
      <c r="X242" s="18">
        <f t="shared" si="72"/>
        <v>0</v>
      </c>
      <c r="Y242" s="16"/>
      <c r="Z242" s="18">
        <f t="shared" si="73"/>
        <v>0</v>
      </c>
      <c r="AA242" s="16"/>
      <c r="AB242" s="18">
        <f t="shared" si="74"/>
        <v>0</v>
      </c>
      <c r="AC242" s="16"/>
      <c r="AD242" s="18">
        <f t="shared" si="75"/>
        <v>0</v>
      </c>
      <c r="AE242" s="16"/>
      <c r="AF242" s="18">
        <f t="shared" si="76"/>
        <v>0</v>
      </c>
      <c r="AG242" s="16"/>
      <c r="AH242" s="18">
        <f t="shared" si="77"/>
        <v>0</v>
      </c>
      <c r="AI242" s="16"/>
      <c r="AJ242" s="18">
        <f t="shared" si="78"/>
        <v>0</v>
      </c>
      <c r="AK242" s="16"/>
      <c r="AL242" s="18">
        <f t="shared" si="87"/>
        <v>0</v>
      </c>
      <c r="AM242" s="16">
        <v>2</v>
      </c>
      <c r="AN242" s="18">
        <f t="shared" si="79"/>
        <v>11065.10782411485</v>
      </c>
      <c r="AO242" s="16"/>
      <c r="AP242" s="18">
        <f t="shared" si="80"/>
        <v>0</v>
      </c>
      <c r="AQ242" s="16"/>
      <c r="AR242" s="18">
        <f t="shared" si="81"/>
        <v>0</v>
      </c>
      <c r="AS242" s="16"/>
      <c r="AT242" s="18">
        <f t="shared" si="82"/>
        <v>0</v>
      </c>
      <c r="AU242" s="16"/>
      <c r="AV242" s="18">
        <f t="shared" si="83"/>
        <v>0</v>
      </c>
      <c r="AW242" s="16"/>
      <c r="AX242" s="18">
        <f t="shared" si="84"/>
        <v>0</v>
      </c>
      <c r="AY242" s="54">
        <f t="shared" si="88"/>
        <v>11065.10782411485</v>
      </c>
    </row>
    <row r="243" spans="1:51">
      <c r="A243" s="55" t="s">
        <v>604</v>
      </c>
      <c r="B243" s="55" t="s">
        <v>611</v>
      </c>
      <c r="C243" s="15" t="s">
        <v>591</v>
      </c>
      <c r="D243" s="55"/>
      <c r="E243" s="55"/>
      <c r="F243" s="15">
        <f>'[2]F&amp;B Equipment'!CT243</f>
        <v>9</v>
      </c>
      <c r="G243" s="15">
        <v>20</v>
      </c>
      <c r="H243" s="15" t="s">
        <v>845</v>
      </c>
      <c r="I243" s="67">
        <v>3800</v>
      </c>
      <c r="J243" s="407">
        <f t="shared" si="85"/>
        <v>34200</v>
      </c>
      <c r="K243" s="37"/>
      <c r="L243" s="336">
        <f t="shared" si="67"/>
        <v>0</v>
      </c>
      <c r="M243" s="16"/>
      <c r="N243" s="17">
        <f t="shared" si="68"/>
        <v>0</v>
      </c>
      <c r="O243" s="16"/>
      <c r="P243" s="17">
        <f t="shared" si="69"/>
        <v>0</v>
      </c>
      <c r="Q243" s="16"/>
      <c r="R243" s="18">
        <f t="shared" si="70"/>
        <v>0</v>
      </c>
      <c r="S243" s="16"/>
      <c r="T243" s="18">
        <f t="shared" si="71"/>
        <v>0</v>
      </c>
      <c r="U243" s="16"/>
      <c r="V243" s="18">
        <f t="shared" si="86"/>
        <v>0</v>
      </c>
      <c r="W243" s="16"/>
      <c r="X243" s="18">
        <f t="shared" si="72"/>
        <v>0</v>
      </c>
      <c r="Y243" s="16"/>
      <c r="Z243" s="18">
        <f t="shared" si="73"/>
        <v>0</v>
      </c>
      <c r="AA243" s="16"/>
      <c r="AB243" s="18">
        <f t="shared" si="74"/>
        <v>0</v>
      </c>
      <c r="AC243" s="16"/>
      <c r="AD243" s="18">
        <f t="shared" si="75"/>
        <v>0</v>
      </c>
      <c r="AE243" s="16"/>
      <c r="AF243" s="18">
        <f t="shared" si="76"/>
        <v>0</v>
      </c>
      <c r="AG243" s="16"/>
      <c r="AH243" s="18">
        <f t="shared" si="77"/>
        <v>0</v>
      </c>
      <c r="AI243" s="16"/>
      <c r="AJ243" s="18">
        <f t="shared" si="78"/>
        <v>0</v>
      </c>
      <c r="AK243" s="16"/>
      <c r="AL243" s="18">
        <f t="shared" si="87"/>
        <v>0</v>
      </c>
      <c r="AM243" s="16">
        <v>9</v>
      </c>
      <c r="AN243" s="18">
        <f t="shared" si="79"/>
        <v>54060.95536924684</v>
      </c>
      <c r="AO243" s="16"/>
      <c r="AP243" s="18">
        <f t="shared" si="80"/>
        <v>0</v>
      </c>
      <c r="AQ243" s="16"/>
      <c r="AR243" s="18">
        <f t="shared" si="81"/>
        <v>0</v>
      </c>
      <c r="AS243" s="16"/>
      <c r="AT243" s="18">
        <f t="shared" si="82"/>
        <v>0</v>
      </c>
      <c r="AU243" s="16"/>
      <c r="AV243" s="18">
        <f t="shared" si="83"/>
        <v>0</v>
      </c>
      <c r="AW243" s="16"/>
      <c r="AX243" s="18">
        <f t="shared" si="84"/>
        <v>0</v>
      </c>
      <c r="AY243" s="54">
        <f t="shared" si="88"/>
        <v>54060.95536924684</v>
      </c>
    </row>
    <row r="244" spans="1:51">
      <c r="A244" s="55" t="s">
        <v>604</v>
      </c>
      <c r="B244" s="55" t="s">
        <v>1248</v>
      </c>
      <c r="C244" s="15" t="s">
        <v>608</v>
      </c>
      <c r="D244" s="55"/>
      <c r="E244" s="55"/>
      <c r="F244" s="15">
        <f>'[2]F&amp;B Equipment'!CT244</f>
        <v>4</v>
      </c>
      <c r="G244" s="15">
        <v>20</v>
      </c>
      <c r="H244" s="15" t="s">
        <v>845</v>
      </c>
      <c r="I244" s="67">
        <v>4154</v>
      </c>
      <c r="J244" s="407">
        <f t="shared" si="85"/>
        <v>16616</v>
      </c>
      <c r="K244" s="37"/>
      <c r="L244" s="336">
        <f t="shared" si="67"/>
        <v>0</v>
      </c>
      <c r="M244" s="16"/>
      <c r="N244" s="17">
        <f t="shared" si="68"/>
        <v>0</v>
      </c>
      <c r="O244" s="16"/>
      <c r="P244" s="17">
        <f t="shared" si="69"/>
        <v>0</v>
      </c>
      <c r="Q244" s="16"/>
      <c r="R244" s="18">
        <f t="shared" si="70"/>
        <v>0</v>
      </c>
      <c r="S244" s="16"/>
      <c r="T244" s="18">
        <f t="shared" si="71"/>
        <v>0</v>
      </c>
      <c r="U244" s="16"/>
      <c r="V244" s="18">
        <f t="shared" si="86"/>
        <v>0</v>
      </c>
      <c r="W244" s="16"/>
      <c r="X244" s="18">
        <f t="shared" si="72"/>
        <v>0</v>
      </c>
      <c r="Y244" s="16"/>
      <c r="Z244" s="18">
        <f t="shared" si="73"/>
        <v>0</v>
      </c>
      <c r="AA244" s="16"/>
      <c r="AB244" s="18">
        <f t="shared" si="74"/>
        <v>0</v>
      </c>
      <c r="AC244" s="16"/>
      <c r="AD244" s="18">
        <f t="shared" si="75"/>
        <v>0</v>
      </c>
      <c r="AE244" s="16"/>
      <c r="AF244" s="18">
        <f t="shared" si="76"/>
        <v>0</v>
      </c>
      <c r="AG244" s="16"/>
      <c r="AH244" s="18">
        <f t="shared" si="77"/>
        <v>0</v>
      </c>
      <c r="AI244" s="16"/>
      <c r="AJ244" s="18">
        <f t="shared" si="78"/>
        <v>0</v>
      </c>
      <c r="AK244" s="16"/>
      <c r="AL244" s="18">
        <f t="shared" si="87"/>
        <v>0</v>
      </c>
      <c r="AM244" s="16">
        <v>4</v>
      </c>
      <c r="AN244" s="18">
        <f t="shared" si="79"/>
        <v>26265.404515070335</v>
      </c>
      <c r="AO244" s="16"/>
      <c r="AP244" s="18">
        <f t="shared" si="80"/>
        <v>0</v>
      </c>
      <c r="AQ244" s="16"/>
      <c r="AR244" s="18">
        <f t="shared" si="81"/>
        <v>0</v>
      </c>
      <c r="AS244" s="16"/>
      <c r="AT244" s="18">
        <f t="shared" si="82"/>
        <v>0</v>
      </c>
      <c r="AU244" s="16"/>
      <c r="AV244" s="18">
        <f t="shared" si="83"/>
        <v>0</v>
      </c>
      <c r="AW244" s="16"/>
      <c r="AX244" s="18">
        <f t="shared" si="84"/>
        <v>0</v>
      </c>
      <c r="AY244" s="54">
        <f t="shared" si="88"/>
        <v>26265.404515070335</v>
      </c>
    </row>
    <row r="245" spans="1:51">
      <c r="A245" s="55" t="s">
        <v>604</v>
      </c>
      <c r="B245" s="56" t="s">
        <v>1249</v>
      </c>
      <c r="C245" s="15" t="s">
        <v>578</v>
      </c>
      <c r="D245" s="55"/>
      <c r="E245" s="55"/>
      <c r="F245" s="15">
        <f>'[2]F&amp;B Equipment'!CT245</f>
        <v>4</v>
      </c>
      <c r="G245" s="15">
        <v>20</v>
      </c>
      <c r="H245" s="15" t="s">
        <v>845</v>
      </c>
      <c r="I245" s="67">
        <v>5679</v>
      </c>
      <c r="J245" s="407">
        <f t="shared" si="85"/>
        <v>22716</v>
      </c>
      <c r="K245" s="37"/>
      <c r="L245" s="336">
        <f t="shared" si="67"/>
        <v>0</v>
      </c>
      <c r="M245" s="16"/>
      <c r="N245" s="17">
        <f t="shared" si="68"/>
        <v>0</v>
      </c>
      <c r="O245" s="16"/>
      <c r="P245" s="17">
        <f t="shared" si="69"/>
        <v>0</v>
      </c>
      <c r="Q245" s="16"/>
      <c r="R245" s="18">
        <f t="shared" si="70"/>
        <v>0</v>
      </c>
      <c r="S245" s="16"/>
      <c r="T245" s="18">
        <f t="shared" si="71"/>
        <v>0</v>
      </c>
      <c r="U245" s="16"/>
      <c r="V245" s="18">
        <f t="shared" si="86"/>
        <v>0</v>
      </c>
      <c r="W245" s="16"/>
      <c r="X245" s="18">
        <f t="shared" si="72"/>
        <v>0</v>
      </c>
      <c r="Y245" s="16"/>
      <c r="Z245" s="18">
        <f t="shared" si="73"/>
        <v>0</v>
      </c>
      <c r="AA245" s="16"/>
      <c r="AB245" s="18">
        <f t="shared" si="74"/>
        <v>0</v>
      </c>
      <c r="AC245" s="16"/>
      <c r="AD245" s="18">
        <f t="shared" si="75"/>
        <v>0</v>
      </c>
      <c r="AE245" s="16"/>
      <c r="AF245" s="18">
        <f t="shared" si="76"/>
        <v>0</v>
      </c>
      <c r="AG245" s="16"/>
      <c r="AH245" s="18">
        <f t="shared" si="77"/>
        <v>0</v>
      </c>
      <c r="AI245" s="16"/>
      <c r="AJ245" s="18">
        <f t="shared" si="78"/>
        <v>0</v>
      </c>
      <c r="AK245" s="16"/>
      <c r="AL245" s="18">
        <f t="shared" si="87"/>
        <v>0</v>
      </c>
      <c r="AM245" s="16">
        <v>4</v>
      </c>
      <c r="AN245" s="18">
        <f t="shared" si="79"/>
        <v>35907.855618941852</v>
      </c>
      <c r="AO245" s="16"/>
      <c r="AP245" s="18">
        <f t="shared" si="80"/>
        <v>0</v>
      </c>
      <c r="AQ245" s="16"/>
      <c r="AR245" s="18">
        <f t="shared" si="81"/>
        <v>0</v>
      </c>
      <c r="AS245" s="16"/>
      <c r="AT245" s="18">
        <f t="shared" si="82"/>
        <v>0</v>
      </c>
      <c r="AU245" s="16"/>
      <c r="AV245" s="18">
        <f t="shared" si="83"/>
        <v>0</v>
      </c>
      <c r="AW245" s="16"/>
      <c r="AX245" s="18">
        <f t="shared" si="84"/>
        <v>0</v>
      </c>
      <c r="AY245" s="54">
        <f t="shared" si="88"/>
        <v>35907.855618941852</v>
      </c>
    </row>
    <row r="246" spans="1:51">
      <c r="A246" s="55" t="s">
        <v>604</v>
      </c>
      <c r="B246" s="55" t="s">
        <v>1250</v>
      </c>
      <c r="C246" s="15" t="s">
        <v>179</v>
      </c>
      <c r="D246" s="55"/>
      <c r="E246" s="55"/>
      <c r="F246" s="15">
        <f>'[2]F&amp;B Equipment'!CT246</f>
        <v>5</v>
      </c>
      <c r="G246" s="15">
        <v>20</v>
      </c>
      <c r="H246" s="15" t="s">
        <v>845</v>
      </c>
      <c r="I246" s="67">
        <v>2084</v>
      </c>
      <c r="J246" s="407">
        <f t="shared" si="85"/>
        <v>10420</v>
      </c>
      <c r="K246" s="37"/>
      <c r="L246" s="336">
        <f t="shared" si="67"/>
        <v>0</v>
      </c>
      <c r="M246" s="16"/>
      <c r="N246" s="17">
        <f t="shared" si="68"/>
        <v>0</v>
      </c>
      <c r="O246" s="16"/>
      <c r="P246" s="17">
        <f t="shared" si="69"/>
        <v>0</v>
      </c>
      <c r="Q246" s="16"/>
      <c r="R246" s="18">
        <f t="shared" si="70"/>
        <v>0</v>
      </c>
      <c r="S246" s="16"/>
      <c r="T246" s="18">
        <f t="shared" si="71"/>
        <v>0</v>
      </c>
      <c r="U246" s="16"/>
      <c r="V246" s="18">
        <f t="shared" si="86"/>
        <v>0</v>
      </c>
      <c r="W246" s="16"/>
      <c r="X246" s="18">
        <f t="shared" si="72"/>
        <v>0</v>
      </c>
      <c r="Y246" s="16"/>
      <c r="Z246" s="18">
        <f t="shared" si="73"/>
        <v>0</v>
      </c>
      <c r="AA246" s="16"/>
      <c r="AB246" s="18">
        <f t="shared" si="74"/>
        <v>0</v>
      </c>
      <c r="AC246" s="16"/>
      <c r="AD246" s="18">
        <f t="shared" si="75"/>
        <v>0</v>
      </c>
      <c r="AE246" s="16"/>
      <c r="AF246" s="18">
        <f t="shared" si="76"/>
        <v>0</v>
      </c>
      <c r="AG246" s="16"/>
      <c r="AH246" s="18">
        <f t="shared" si="77"/>
        <v>0</v>
      </c>
      <c r="AI246" s="16"/>
      <c r="AJ246" s="18">
        <f t="shared" si="78"/>
        <v>0</v>
      </c>
      <c r="AK246" s="16"/>
      <c r="AL246" s="18">
        <f t="shared" si="87"/>
        <v>0</v>
      </c>
      <c r="AM246" s="16">
        <v>5</v>
      </c>
      <c r="AN246" s="18">
        <f t="shared" si="79"/>
        <v>16471.203361039534</v>
      </c>
      <c r="AO246" s="16"/>
      <c r="AP246" s="18">
        <f t="shared" si="80"/>
        <v>0</v>
      </c>
      <c r="AQ246" s="16"/>
      <c r="AR246" s="18">
        <f t="shared" si="81"/>
        <v>0</v>
      </c>
      <c r="AS246" s="16"/>
      <c r="AT246" s="18">
        <f t="shared" si="82"/>
        <v>0</v>
      </c>
      <c r="AU246" s="16"/>
      <c r="AV246" s="18">
        <f t="shared" si="83"/>
        <v>0</v>
      </c>
      <c r="AW246" s="16"/>
      <c r="AX246" s="18">
        <f t="shared" si="84"/>
        <v>0</v>
      </c>
      <c r="AY246" s="54">
        <f t="shared" si="88"/>
        <v>16471.203361039534</v>
      </c>
    </row>
    <row r="247" spans="1:51">
      <c r="A247" s="55" t="s">
        <v>604</v>
      </c>
      <c r="B247" s="55" t="s">
        <v>1251</v>
      </c>
      <c r="C247" s="15" t="s">
        <v>239</v>
      </c>
      <c r="D247" s="55"/>
      <c r="E247" s="55"/>
      <c r="F247" s="15">
        <f>'[2]F&amp;B Equipment'!CT247</f>
        <v>4</v>
      </c>
      <c r="G247" s="15">
        <v>20</v>
      </c>
      <c r="H247" s="15" t="s">
        <v>845</v>
      </c>
      <c r="I247" s="67">
        <v>3745</v>
      </c>
      <c r="J247" s="407">
        <f t="shared" si="85"/>
        <v>14980</v>
      </c>
      <c r="K247" s="37"/>
      <c r="L247" s="336">
        <f t="shared" si="67"/>
        <v>0</v>
      </c>
      <c r="M247" s="16"/>
      <c r="N247" s="17">
        <f t="shared" si="68"/>
        <v>0</v>
      </c>
      <c r="O247" s="16"/>
      <c r="P247" s="17">
        <f t="shared" si="69"/>
        <v>0</v>
      </c>
      <c r="Q247" s="16"/>
      <c r="R247" s="18">
        <f t="shared" si="70"/>
        <v>0</v>
      </c>
      <c r="S247" s="16"/>
      <c r="T247" s="18">
        <f t="shared" si="71"/>
        <v>0</v>
      </c>
      <c r="U247" s="16"/>
      <c r="V247" s="18">
        <f t="shared" si="86"/>
        <v>0</v>
      </c>
      <c r="W247" s="16"/>
      <c r="X247" s="18">
        <f t="shared" si="72"/>
        <v>0</v>
      </c>
      <c r="Y247" s="16"/>
      <c r="Z247" s="18">
        <f t="shared" si="73"/>
        <v>0</v>
      </c>
      <c r="AA247" s="16"/>
      <c r="AB247" s="18">
        <f t="shared" si="74"/>
        <v>0</v>
      </c>
      <c r="AC247" s="16"/>
      <c r="AD247" s="18">
        <f t="shared" si="75"/>
        <v>0</v>
      </c>
      <c r="AE247" s="16"/>
      <c r="AF247" s="18">
        <f t="shared" si="76"/>
        <v>0</v>
      </c>
      <c r="AG247" s="16"/>
      <c r="AH247" s="18">
        <f t="shared" si="77"/>
        <v>0</v>
      </c>
      <c r="AI247" s="16"/>
      <c r="AJ247" s="18">
        <f t="shared" si="78"/>
        <v>0</v>
      </c>
      <c r="AK247" s="16"/>
      <c r="AL247" s="18">
        <f t="shared" si="87"/>
        <v>0</v>
      </c>
      <c r="AM247" s="16">
        <v>4</v>
      </c>
      <c r="AN247" s="18">
        <f t="shared" si="79"/>
        <v>23679.33074360578</v>
      </c>
      <c r="AO247" s="16"/>
      <c r="AP247" s="18">
        <f t="shared" si="80"/>
        <v>0</v>
      </c>
      <c r="AQ247" s="16"/>
      <c r="AR247" s="18">
        <f t="shared" si="81"/>
        <v>0</v>
      </c>
      <c r="AS247" s="16"/>
      <c r="AT247" s="18">
        <f t="shared" si="82"/>
        <v>0</v>
      </c>
      <c r="AU247" s="16"/>
      <c r="AV247" s="18">
        <f t="shared" si="83"/>
        <v>0</v>
      </c>
      <c r="AW247" s="16"/>
      <c r="AX247" s="18">
        <f t="shared" si="84"/>
        <v>0</v>
      </c>
      <c r="AY247" s="54">
        <f t="shared" si="88"/>
        <v>23679.33074360578</v>
      </c>
    </row>
    <row r="248" spans="1:51">
      <c r="A248" s="55" t="s">
        <v>604</v>
      </c>
      <c r="B248" s="55" t="s">
        <v>612</v>
      </c>
      <c r="C248" s="15" t="s">
        <v>613</v>
      </c>
      <c r="D248" s="55"/>
      <c r="E248" s="55"/>
      <c r="F248" s="15">
        <f>'[2]F&amp;B Equipment'!CT248</f>
        <v>1</v>
      </c>
      <c r="G248" s="15">
        <v>20</v>
      </c>
      <c r="H248" s="15" t="s">
        <v>845</v>
      </c>
      <c r="I248" s="67">
        <v>25200</v>
      </c>
      <c r="J248" s="407">
        <f t="shared" si="85"/>
        <v>25200</v>
      </c>
      <c r="K248" s="37"/>
      <c r="L248" s="336">
        <f t="shared" si="67"/>
        <v>0</v>
      </c>
      <c r="M248" s="16"/>
      <c r="N248" s="17">
        <f t="shared" si="68"/>
        <v>0</v>
      </c>
      <c r="O248" s="16"/>
      <c r="P248" s="17">
        <f t="shared" si="69"/>
        <v>0</v>
      </c>
      <c r="Q248" s="16"/>
      <c r="R248" s="18">
        <f t="shared" si="70"/>
        <v>0</v>
      </c>
      <c r="S248" s="16"/>
      <c r="T248" s="18">
        <f t="shared" si="71"/>
        <v>0</v>
      </c>
      <c r="U248" s="16"/>
      <c r="V248" s="18">
        <f t="shared" si="86"/>
        <v>0</v>
      </c>
      <c r="W248" s="16"/>
      <c r="X248" s="18">
        <f t="shared" si="72"/>
        <v>0</v>
      </c>
      <c r="Y248" s="16"/>
      <c r="Z248" s="18">
        <f t="shared" si="73"/>
        <v>0</v>
      </c>
      <c r="AA248" s="16"/>
      <c r="AB248" s="18">
        <f t="shared" si="74"/>
        <v>0</v>
      </c>
      <c r="AC248" s="16"/>
      <c r="AD248" s="18">
        <f t="shared" si="75"/>
        <v>0</v>
      </c>
      <c r="AE248" s="16"/>
      <c r="AF248" s="18">
        <f t="shared" si="76"/>
        <v>0</v>
      </c>
      <c r="AG248" s="16"/>
      <c r="AH248" s="18">
        <f t="shared" si="77"/>
        <v>0</v>
      </c>
      <c r="AI248" s="16"/>
      <c r="AJ248" s="18">
        <f t="shared" si="78"/>
        <v>0</v>
      </c>
      <c r="AK248" s="16"/>
      <c r="AL248" s="18">
        <f t="shared" si="87"/>
        <v>0</v>
      </c>
      <c r="AM248" s="16">
        <v>1</v>
      </c>
      <c r="AN248" s="18">
        <f t="shared" si="79"/>
        <v>39834.388166813464</v>
      </c>
      <c r="AO248" s="16"/>
      <c r="AP248" s="18">
        <f t="shared" si="80"/>
        <v>0</v>
      </c>
      <c r="AQ248" s="16"/>
      <c r="AR248" s="18">
        <f t="shared" si="81"/>
        <v>0</v>
      </c>
      <c r="AS248" s="16"/>
      <c r="AT248" s="18">
        <f t="shared" si="82"/>
        <v>0</v>
      </c>
      <c r="AU248" s="16"/>
      <c r="AV248" s="18">
        <f t="shared" si="83"/>
        <v>0</v>
      </c>
      <c r="AW248" s="16"/>
      <c r="AX248" s="18">
        <f t="shared" si="84"/>
        <v>0</v>
      </c>
      <c r="AY248" s="54">
        <f t="shared" si="88"/>
        <v>39834.388166813464</v>
      </c>
    </row>
    <row r="249" spans="1:51">
      <c r="A249" s="55" t="s">
        <v>1322</v>
      </c>
      <c r="B249" s="55" t="s">
        <v>615</v>
      </c>
      <c r="C249" s="15" t="s">
        <v>559</v>
      </c>
      <c r="D249" s="55"/>
      <c r="E249" s="55"/>
      <c r="F249" s="15">
        <f>'[2]F&amp;B Equipment'!CT249</f>
        <v>8</v>
      </c>
      <c r="G249" s="15">
        <v>15</v>
      </c>
      <c r="H249" s="15" t="s">
        <v>845</v>
      </c>
      <c r="I249" s="67">
        <v>5500</v>
      </c>
      <c r="J249" s="407">
        <f t="shared" si="85"/>
        <v>44000</v>
      </c>
      <c r="K249" s="37"/>
      <c r="L249" s="336">
        <f t="shared" si="67"/>
        <v>0</v>
      </c>
      <c r="M249" s="16"/>
      <c r="N249" s="17">
        <f t="shared" si="68"/>
        <v>0</v>
      </c>
      <c r="O249" s="16"/>
      <c r="P249" s="17">
        <f t="shared" si="69"/>
        <v>0</v>
      </c>
      <c r="Q249" s="16"/>
      <c r="R249" s="18">
        <f t="shared" si="70"/>
        <v>0</v>
      </c>
      <c r="S249" s="16"/>
      <c r="T249" s="18">
        <f t="shared" si="71"/>
        <v>0</v>
      </c>
      <c r="U249" s="16"/>
      <c r="V249" s="18">
        <f t="shared" si="86"/>
        <v>0</v>
      </c>
      <c r="W249" s="16"/>
      <c r="X249" s="18">
        <f t="shared" si="72"/>
        <v>0</v>
      </c>
      <c r="Y249" s="16"/>
      <c r="Z249" s="18">
        <f t="shared" si="73"/>
        <v>0</v>
      </c>
      <c r="AA249" s="16">
        <v>8</v>
      </c>
      <c r="AB249" s="18">
        <f t="shared" si="74"/>
        <v>58248.794064706533</v>
      </c>
      <c r="AC249" s="16"/>
      <c r="AD249" s="18">
        <f t="shared" si="75"/>
        <v>0</v>
      </c>
      <c r="AE249" s="16"/>
      <c r="AF249" s="18">
        <f t="shared" si="76"/>
        <v>0</v>
      </c>
      <c r="AG249" s="16"/>
      <c r="AH249" s="18">
        <f t="shared" si="77"/>
        <v>0</v>
      </c>
      <c r="AI249" s="16"/>
      <c r="AJ249" s="18">
        <f t="shared" si="78"/>
        <v>0</v>
      </c>
      <c r="AK249" s="16"/>
      <c r="AL249" s="18">
        <f t="shared" si="87"/>
        <v>0</v>
      </c>
      <c r="AM249" s="16"/>
      <c r="AN249" s="18">
        <f t="shared" si="79"/>
        <v>0</v>
      </c>
      <c r="AO249" s="16"/>
      <c r="AP249" s="18">
        <f t="shared" si="80"/>
        <v>0</v>
      </c>
      <c r="AQ249" s="16"/>
      <c r="AR249" s="18">
        <f t="shared" si="81"/>
        <v>0</v>
      </c>
      <c r="AS249" s="16"/>
      <c r="AT249" s="18">
        <f t="shared" si="82"/>
        <v>0</v>
      </c>
      <c r="AU249" s="16"/>
      <c r="AV249" s="18">
        <f t="shared" si="83"/>
        <v>0</v>
      </c>
      <c r="AW249" s="16"/>
      <c r="AX249" s="18">
        <f t="shared" si="84"/>
        <v>0</v>
      </c>
      <c r="AY249" s="54">
        <f t="shared" si="88"/>
        <v>58248.794064706533</v>
      </c>
    </row>
    <row r="250" spans="1:51">
      <c r="A250" s="55" t="s">
        <v>1322</v>
      </c>
      <c r="B250" s="55" t="s">
        <v>616</v>
      </c>
      <c r="C250" s="15" t="s">
        <v>239</v>
      </c>
      <c r="D250" s="55"/>
      <c r="E250" s="55"/>
      <c r="F250" s="15">
        <f>'[2]F&amp;B Equipment'!CT250</f>
        <v>13</v>
      </c>
      <c r="G250" s="15">
        <v>15</v>
      </c>
      <c r="H250" s="15" t="s">
        <v>845</v>
      </c>
      <c r="I250" s="67">
        <v>8500</v>
      </c>
      <c r="J250" s="407">
        <f t="shared" si="85"/>
        <v>110500</v>
      </c>
      <c r="K250" s="37"/>
      <c r="L250" s="336">
        <f t="shared" si="67"/>
        <v>0</v>
      </c>
      <c r="M250" s="16"/>
      <c r="N250" s="17">
        <f t="shared" si="68"/>
        <v>0</v>
      </c>
      <c r="O250" s="16"/>
      <c r="P250" s="17">
        <f t="shared" si="69"/>
        <v>0</v>
      </c>
      <c r="Q250" s="16"/>
      <c r="R250" s="18">
        <f t="shared" si="70"/>
        <v>0</v>
      </c>
      <c r="S250" s="16"/>
      <c r="T250" s="18">
        <f t="shared" si="71"/>
        <v>0</v>
      </c>
      <c r="U250" s="16"/>
      <c r="V250" s="18">
        <f t="shared" si="86"/>
        <v>0</v>
      </c>
      <c r="W250" s="16"/>
      <c r="X250" s="18">
        <f t="shared" si="72"/>
        <v>0</v>
      </c>
      <c r="Y250" s="16"/>
      <c r="Z250" s="18">
        <f t="shared" si="73"/>
        <v>0</v>
      </c>
      <c r="AA250" s="16">
        <v>13</v>
      </c>
      <c r="AB250" s="18">
        <f t="shared" si="74"/>
        <v>146283.90327613801</v>
      </c>
      <c r="AC250" s="16"/>
      <c r="AD250" s="18">
        <f t="shared" si="75"/>
        <v>0</v>
      </c>
      <c r="AE250" s="16"/>
      <c r="AF250" s="18">
        <f t="shared" si="76"/>
        <v>0</v>
      </c>
      <c r="AG250" s="16"/>
      <c r="AH250" s="18">
        <f t="shared" si="77"/>
        <v>0</v>
      </c>
      <c r="AI250" s="16"/>
      <c r="AJ250" s="18">
        <f t="shared" si="78"/>
        <v>0</v>
      </c>
      <c r="AK250" s="16"/>
      <c r="AL250" s="18">
        <f t="shared" si="87"/>
        <v>0</v>
      </c>
      <c r="AM250" s="16"/>
      <c r="AN250" s="18">
        <f t="shared" si="79"/>
        <v>0</v>
      </c>
      <c r="AO250" s="16"/>
      <c r="AP250" s="18">
        <f t="shared" si="80"/>
        <v>0</v>
      </c>
      <c r="AQ250" s="16"/>
      <c r="AR250" s="18">
        <f t="shared" si="81"/>
        <v>0</v>
      </c>
      <c r="AS250" s="16"/>
      <c r="AT250" s="18">
        <f t="shared" si="82"/>
        <v>0</v>
      </c>
      <c r="AU250" s="16"/>
      <c r="AV250" s="18">
        <f t="shared" si="83"/>
        <v>0</v>
      </c>
      <c r="AW250" s="16"/>
      <c r="AX250" s="18">
        <f t="shared" si="84"/>
        <v>0</v>
      </c>
      <c r="AY250" s="54">
        <f t="shared" si="88"/>
        <v>146283.90327613801</v>
      </c>
    </row>
    <row r="251" spans="1:51">
      <c r="A251" s="55" t="s">
        <v>1322</v>
      </c>
      <c r="B251" s="55" t="s">
        <v>616</v>
      </c>
      <c r="C251" s="15" t="s">
        <v>179</v>
      </c>
      <c r="D251" s="55"/>
      <c r="E251" s="55"/>
      <c r="F251" s="15">
        <f>'[2]F&amp;B Equipment'!CT251</f>
        <v>16</v>
      </c>
      <c r="G251" s="15">
        <v>15</v>
      </c>
      <c r="H251" s="15" t="s">
        <v>845</v>
      </c>
      <c r="I251" s="67">
        <v>9750</v>
      </c>
      <c r="J251" s="407">
        <f t="shared" si="85"/>
        <v>156000</v>
      </c>
      <c r="K251" s="37"/>
      <c r="L251" s="336">
        <f t="shared" si="67"/>
        <v>0</v>
      </c>
      <c r="M251" s="16"/>
      <c r="N251" s="17">
        <f t="shared" si="68"/>
        <v>0</v>
      </c>
      <c r="O251" s="16"/>
      <c r="P251" s="17">
        <f t="shared" si="69"/>
        <v>0</v>
      </c>
      <c r="Q251" s="16"/>
      <c r="R251" s="18">
        <f t="shared" si="70"/>
        <v>0</v>
      </c>
      <c r="S251" s="16"/>
      <c r="T251" s="18">
        <f t="shared" si="71"/>
        <v>0</v>
      </c>
      <c r="U251" s="16"/>
      <c r="V251" s="18">
        <f t="shared" si="86"/>
        <v>0</v>
      </c>
      <c r="W251" s="16"/>
      <c r="X251" s="18">
        <f t="shared" si="72"/>
        <v>0</v>
      </c>
      <c r="Y251" s="16"/>
      <c r="Z251" s="18">
        <f t="shared" si="73"/>
        <v>0</v>
      </c>
      <c r="AA251" s="16">
        <v>16</v>
      </c>
      <c r="AB251" s="18">
        <f t="shared" si="74"/>
        <v>206518.45168395952</v>
      </c>
      <c r="AC251" s="16"/>
      <c r="AD251" s="18">
        <f t="shared" si="75"/>
        <v>0</v>
      </c>
      <c r="AE251" s="16"/>
      <c r="AF251" s="18">
        <f t="shared" si="76"/>
        <v>0</v>
      </c>
      <c r="AG251" s="16"/>
      <c r="AH251" s="18">
        <f t="shared" si="77"/>
        <v>0</v>
      </c>
      <c r="AI251" s="16"/>
      <c r="AJ251" s="18">
        <f t="shared" si="78"/>
        <v>0</v>
      </c>
      <c r="AK251" s="16"/>
      <c r="AL251" s="18">
        <f t="shared" si="87"/>
        <v>0</v>
      </c>
      <c r="AM251" s="16"/>
      <c r="AN251" s="18">
        <f t="shared" si="79"/>
        <v>0</v>
      </c>
      <c r="AO251" s="16"/>
      <c r="AP251" s="18">
        <f t="shared" si="80"/>
        <v>0</v>
      </c>
      <c r="AQ251" s="16"/>
      <c r="AR251" s="18">
        <f t="shared" si="81"/>
        <v>0</v>
      </c>
      <c r="AS251" s="16"/>
      <c r="AT251" s="18">
        <f t="shared" si="82"/>
        <v>0</v>
      </c>
      <c r="AU251" s="16"/>
      <c r="AV251" s="18">
        <f t="shared" si="83"/>
        <v>0</v>
      </c>
      <c r="AW251" s="16"/>
      <c r="AX251" s="18">
        <f t="shared" si="84"/>
        <v>0</v>
      </c>
      <c r="AY251" s="54">
        <f t="shared" si="88"/>
        <v>206518.45168395952</v>
      </c>
    </row>
    <row r="252" spans="1:51">
      <c r="A252" s="55" t="s">
        <v>618</v>
      </c>
      <c r="B252" s="55" t="s">
        <v>619</v>
      </c>
      <c r="C252" s="15" t="s">
        <v>858</v>
      </c>
      <c r="D252" s="55"/>
      <c r="E252" s="55"/>
      <c r="F252" s="15">
        <f>'[2]F&amp;B Equipment'!CT252</f>
        <v>2</v>
      </c>
      <c r="G252" s="15">
        <v>15</v>
      </c>
      <c r="H252" s="15" t="s">
        <v>845</v>
      </c>
      <c r="I252" s="67">
        <v>27000</v>
      </c>
      <c r="J252" s="407">
        <f t="shared" si="85"/>
        <v>54000</v>
      </c>
      <c r="K252" s="37"/>
      <c r="L252" s="336">
        <f t="shared" si="67"/>
        <v>0</v>
      </c>
      <c r="M252" s="16"/>
      <c r="N252" s="17">
        <f t="shared" si="68"/>
        <v>0</v>
      </c>
      <c r="O252" s="16"/>
      <c r="P252" s="17">
        <f t="shared" si="69"/>
        <v>0</v>
      </c>
      <c r="Q252" s="16"/>
      <c r="R252" s="18">
        <f t="shared" si="70"/>
        <v>0</v>
      </c>
      <c r="S252" s="16"/>
      <c r="T252" s="18">
        <f t="shared" si="71"/>
        <v>0</v>
      </c>
      <c r="U252" s="16"/>
      <c r="V252" s="18">
        <f t="shared" si="86"/>
        <v>0</v>
      </c>
      <c r="W252" s="16"/>
      <c r="X252" s="18">
        <f t="shared" si="72"/>
        <v>0</v>
      </c>
      <c r="Y252" s="16"/>
      <c r="Z252" s="18">
        <f t="shared" si="73"/>
        <v>0</v>
      </c>
      <c r="AA252" s="16"/>
      <c r="AB252" s="18">
        <f t="shared" si="74"/>
        <v>0</v>
      </c>
      <c r="AC252" s="16"/>
      <c r="AD252" s="18">
        <f t="shared" si="75"/>
        <v>0</v>
      </c>
      <c r="AE252" s="16"/>
      <c r="AF252" s="18">
        <f t="shared" si="76"/>
        <v>0</v>
      </c>
      <c r="AG252" s="16"/>
      <c r="AH252" s="18">
        <f t="shared" si="77"/>
        <v>0</v>
      </c>
      <c r="AI252" s="16">
        <v>2</v>
      </c>
      <c r="AJ252" s="18">
        <f t="shared" si="78"/>
        <v>80459.424276180856</v>
      </c>
      <c r="AK252" s="16"/>
      <c r="AL252" s="18">
        <f t="shared" si="87"/>
        <v>0</v>
      </c>
      <c r="AM252" s="16"/>
      <c r="AN252" s="18">
        <f t="shared" si="79"/>
        <v>0</v>
      </c>
      <c r="AO252" s="16"/>
      <c r="AP252" s="18">
        <f t="shared" si="80"/>
        <v>0</v>
      </c>
      <c r="AQ252" s="16"/>
      <c r="AR252" s="18">
        <f t="shared" si="81"/>
        <v>0</v>
      </c>
      <c r="AS252" s="16"/>
      <c r="AT252" s="18">
        <f t="shared" si="82"/>
        <v>0</v>
      </c>
      <c r="AU252" s="16"/>
      <c r="AV252" s="18">
        <f t="shared" si="83"/>
        <v>0</v>
      </c>
      <c r="AW252" s="16"/>
      <c r="AX252" s="18">
        <f t="shared" si="84"/>
        <v>0</v>
      </c>
      <c r="AY252" s="54">
        <f t="shared" si="88"/>
        <v>80459.424276180856</v>
      </c>
    </row>
    <row r="253" spans="1:51">
      <c r="A253" s="55" t="s">
        <v>618</v>
      </c>
      <c r="B253" s="55" t="s">
        <v>620</v>
      </c>
      <c r="C253" s="15" t="s">
        <v>857</v>
      </c>
      <c r="D253" s="55"/>
      <c r="E253" s="55"/>
      <c r="F253" s="15">
        <f>'[2]F&amp;B Equipment'!CT253</f>
        <v>3</v>
      </c>
      <c r="G253" s="15">
        <v>15</v>
      </c>
      <c r="H253" s="15" t="s">
        <v>845</v>
      </c>
      <c r="I253" s="67">
        <v>22000</v>
      </c>
      <c r="J253" s="407">
        <f t="shared" si="85"/>
        <v>66000</v>
      </c>
      <c r="K253" s="37"/>
      <c r="L253" s="336">
        <f t="shared" si="67"/>
        <v>0</v>
      </c>
      <c r="M253" s="16"/>
      <c r="N253" s="17">
        <f t="shared" si="68"/>
        <v>0</v>
      </c>
      <c r="O253" s="16"/>
      <c r="P253" s="17">
        <f t="shared" si="69"/>
        <v>0</v>
      </c>
      <c r="Q253" s="16"/>
      <c r="R253" s="18">
        <f t="shared" si="70"/>
        <v>0</v>
      </c>
      <c r="S253" s="16"/>
      <c r="T253" s="18">
        <f t="shared" si="71"/>
        <v>0</v>
      </c>
      <c r="U253" s="16"/>
      <c r="V253" s="18">
        <f t="shared" si="86"/>
        <v>0</v>
      </c>
      <c r="W253" s="16"/>
      <c r="X253" s="18">
        <f t="shared" si="72"/>
        <v>0</v>
      </c>
      <c r="Y253" s="16"/>
      <c r="Z253" s="18">
        <f t="shared" si="73"/>
        <v>0</v>
      </c>
      <c r="AA253" s="16"/>
      <c r="AB253" s="18">
        <f t="shared" si="74"/>
        <v>0</v>
      </c>
      <c r="AC253" s="16"/>
      <c r="AD253" s="18">
        <f t="shared" si="75"/>
        <v>0</v>
      </c>
      <c r="AE253" s="16"/>
      <c r="AF253" s="18">
        <f t="shared" si="76"/>
        <v>0</v>
      </c>
      <c r="AG253" s="16"/>
      <c r="AH253" s="18">
        <f t="shared" si="77"/>
        <v>0</v>
      </c>
      <c r="AI253" s="16">
        <v>3</v>
      </c>
      <c r="AJ253" s="18">
        <f t="shared" si="78"/>
        <v>98339.296337554377</v>
      </c>
      <c r="AK253" s="16"/>
      <c r="AL253" s="18">
        <f t="shared" si="87"/>
        <v>0</v>
      </c>
      <c r="AM253" s="16"/>
      <c r="AN253" s="18">
        <f t="shared" si="79"/>
        <v>0</v>
      </c>
      <c r="AO253" s="16"/>
      <c r="AP253" s="18">
        <f t="shared" si="80"/>
        <v>0</v>
      </c>
      <c r="AQ253" s="16"/>
      <c r="AR253" s="18">
        <f t="shared" si="81"/>
        <v>0</v>
      </c>
      <c r="AS253" s="16"/>
      <c r="AT253" s="18">
        <f t="shared" si="82"/>
        <v>0</v>
      </c>
      <c r="AU253" s="16"/>
      <c r="AV253" s="18">
        <f t="shared" si="83"/>
        <v>0</v>
      </c>
      <c r="AW253" s="16"/>
      <c r="AX253" s="18">
        <f t="shared" si="84"/>
        <v>0</v>
      </c>
      <c r="AY253" s="54">
        <f t="shared" si="88"/>
        <v>98339.296337554377</v>
      </c>
    </row>
    <row r="254" spans="1:51">
      <c r="A254" s="55" t="s">
        <v>618</v>
      </c>
      <c r="B254" s="55" t="s">
        <v>621</v>
      </c>
      <c r="C254" s="15" t="s">
        <v>856</v>
      </c>
      <c r="D254" s="55"/>
      <c r="E254" s="55"/>
      <c r="F254" s="15">
        <f>'[2]F&amp;B Equipment'!CT254</f>
        <v>2</v>
      </c>
      <c r="G254" s="15">
        <v>15</v>
      </c>
      <c r="H254" s="15" t="s">
        <v>845</v>
      </c>
      <c r="I254" s="67">
        <v>59800</v>
      </c>
      <c r="J254" s="407">
        <f t="shared" si="85"/>
        <v>119600</v>
      </c>
      <c r="K254" s="37"/>
      <c r="L254" s="336">
        <f t="shared" si="67"/>
        <v>0</v>
      </c>
      <c r="M254" s="16"/>
      <c r="N254" s="17">
        <f t="shared" si="68"/>
        <v>0</v>
      </c>
      <c r="O254" s="16"/>
      <c r="P254" s="17">
        <f t="shared" si="69"/>
        <v>0</v>
      </c>
      <c r="Q254" s="16"/>
      <c r="R254" s="18">
        <f t="shared" si="70"/>
        <v>0</v>
      </c>
      <c r="S254" s="16"/>
      <c r="T254" s="18">
        <f t="shared" si="71"/>
        <v>0</v>
      </c>
      <c r="U254" s="16"/>
      <c r="V254" s="18">
        <f t="shared" si="86"/>
        <v>0</v>
      </c>
      <c r="W254" s="16"/>
      <c r="X254" s="18">
        <f t="shared" si="72"/>
        <v>0</v>
      </c>
      <c r="Y254" s="16"/>
      <c r="Z254" s="18">
        <f t="shared" si="73"/>
        <v>0</v>
      </c>
      <c r="AA254" s="16"/>
      <c r="AB254" s="18">
        <f t="shared" si="74"/>
        <v>0</v>
      </c>
      <c r="AC254" s="16"/>
      <c r="AD254" s="18">
        <f t="shared" si="75"/>
        <v>0</v>
      </c>
      <c r="AE254" s="16"/>
      <c r="AF254" s="18">
        <f t="shared" si="76"/>
        <v>0</v>
      </c>
      <c r="AG254" s="16"/>
      <c r="AH254" s="18">
        <f t="shared" si="77"/>
        <v>0</v>
      </c>
      <c r="AI254" s="16">
        <v>2</v>
      </c>
      <c r="AJ254" s="18">
        <f t="shared" si="78"/>
        <v>178202.72487835612</v>
      </c>
      <c r="AK254" s="16"/>
      <c r="AL254" s="18">
        <f t="shared" si="87"/>
        <v>0</v>
      </c>
      <c r="AM254" s="16"/>
      <c r="AN254" s="18">
        <f t="shared" si="79"/>
        <v>0</v>
      </c>
      <c r="AO254" s="16"/>
      <c r="AP254" s="18">
        <f t="shared" si="80"/>
        <v>0</v>
      </c>
      <c r="AQ254" s="16"/>
      <c r="AR254" s="18">
        <f t="shared" si="81"/>
        <v>0</v>
      </c>
      <c r="AS254" s="16"/>
      <c r="AT254" s="18">
        <f t="shared" si="82"/>
        <v>0</v>
      </c>
      <c r="AU254" s="16"/>
      <c r="AV254" s="18">
        <f t="shared" si="83"/>
        <v>0</v>
      </c>
      <c r="AW254" s="16"/>
      <c r="AX254" s="18">
        <f t="shared" si="84"/>
        <v>0</v>
      </c>
      <c r="AY254" s="54">
        <f t="shared" si="88"/>
        <v>178202.72487835612</v>
      </c>
    </row>
    <row r="255" spans="1:51">
      <c r="A255" s="55" t="s">
        <v>618</v>
      </c>
      <c r="B255" s="55" t="s">
        <v>622</v>
      </c>
      <c r="C255" s="15" t="s">
        <v>855</v>
      </c>
      <c r="D255" s="55"/>
      <c r="E255" s="55"/>
      <c r="F255" s="15">
        <f>'[2]F&amp;B Equipment'!CT255</f>
        <v>1</v>
      </c>
      <c r="G255" s="15">
        <v>15</v>
      </c>
      <c r="H255" s="15" t="s">
        <v>845</v>
      </c>
      <c r="I255" s="67">
        <v>61600</v>
      </c>
      <c r="J255" s="407">
        <f t="shared" si="85"/>
        <v>61600</v>
      </c>
      <c r="K255" s="37"/>
      <c r="L255" s="336">
        <f t="shared" si="67"/>
        <v>0</v>
      </c>
      <c r="M255" s="16"/>
      <c r="N255" s="17">
        <f t="shared" si="68"/>
        <v>0</v>
      </c>
      <c r="O255" s="16"/>
      <c r="P255" s="17">
        <f t="shared" si="69"/>
        <v>0</v>
      </c>
      <c r="Q255" s="16"/>
      <c r="R255" s="18">
        <f t="shared" si="70"/>
        <v>0</v>
      </c>
      <c r="S255" s="16"/>
      <c r="T255" s="18">
        <f t="shared" si="71"/>
        <v>0</v>
      </c>
      <c r="U255" s="16"/>
      <c r="V255" s="18">
        <f t="shared" si="86"/>
        <v>0</v>
      </c>
      <c r="W255" s="16"/>
      <c r="X255" s="18">
        <f t="shared" si="72"/>
        <v>0</v>
      </c>
      <c r="Y255" s="16"/>
      <c r="Z255" s="18">
        <f t="shared" si="73"/>
        <v>0</v>
      </c>
      <c r="AA255" s="16"/>
      <c r="AB255" s="18">
        <f t="shared" si="74"/>
        <v>0</v>
      </c>
      <c r="AC255" s="16"/>
      <c r="AD255" s="18">
        <f t="shared" si="75"/>
        <v>0</v>
      </c>
      <c r="AE255" s="16"/>
      <c r="AF255" s="18">
        <f t="shared" si="76"/>
        <v>0</v>
      </c>
      <c r="AG255" s="16"/>
      <c r="AH255" s="18">
        <f t="shared" si="77"/>
        <v>0</v>
      </c>
      <c r="AI255" s="16">
        <v>1</v>
      </c>
      <c r="AJ255" s="18">
        <f t="shared" si="78"/>
        <v>91783.343248384088</v>
      </c>
      <c r="AK255" s="16"/>
      <c r="AL255" s="18">
        <f t="shared" si="87"/>
        <v>0</v>
      </c>
      <c r="AM255" s="16"/>
      <c r="AN255" s="18">
        <f t="shared" si="79"/>
        <v>0</v>
      </c>
      <c r="AO255" s="16"/>
      <c r="AP255" s="18">
        <f t="shared" si="80"/>
        <v>0</v>
      </c>
      <c r="AQ255" s="16"/>
      <c r="AR255" s="18">
        <f t="shared" si="81"/>
        <v>0</v>
      </c>
      <c r="AS255" s="16"/>
      <c r="AT255" s="18">
        <f t="shared" si="82"/>
        <v>0</v>
      </c>
      <c r="AU255" s="16"/>
      <c r="AV255" s="18">
        <f t="shared" si="83"/>
        <v>0</v>
      </c>
      <c r="AW255" s="16"/>
      <c r="AX255" s="18">
        <f t="shared" si="84"/>
        <v>0</v>
      </c>
      <c r="AY255" s="54">
        <f t="shared" si="88"/>
        <v>91783.343248384088</v>
      </c>
    </row>
    <row r="256" spans="1:51">
      <c r="A256" s="55" t="s">
        <v>618</v>
      </c>
      <c r="B256" s="55" t="s">
        <v>623</v>
      </c>
      <c r="C256" s="15" t="s">
        <v>854</v>
      </c>
      <c r="D256" s="55"/>
      <c r="E256" s="55"/>
      <c r="F256" s="15">
        <f>'[2]F&amp;B Equipment'!CT256</f>
        <v>1</v>
      </c>
      <c r="G256" s="15">
        <v>15</v>
      </c>
      <c r="H256" s="15" t="s">
        <v>845</v>
      </c>
      <c r="I256" s="67">
        <v>23400</v>
      </c>
      <c r="J256" s="407">
        <f t="shared" si="85"/>
        <v>23400</v>
      </c>
      <c r="K256" s="37"/>
      <c r="L256" s="336">
        <f t="shared" si="67"/>
        <v>0</v>
      </c>
      <c r="M256" s="16"/>
      <c r="N256" s="17">
        <f t="shared" si="68"/>
        <v>0</v>
      </c>
      <c r="O256" s="16"/>
      <c r="P256" s="17">
        <f t="shared" si="69"/>
        <v>0</v>
      </c>
      <c r="Q256" s="16"/>
      <c r="R256" s="18">
        <f t="shared" si="70"/>
        <v>0</v>
      </c>
      <c r="S256" s="16"/>
      <c r="T256" s="18">
        <f t="shared" si="71"/>
        <v>0</v>
      </c>
      <c r="U256" s="16"/>
      <c r="V256" s="18">
        <f t="shared" si="86"/>
        <v>0</v>
      </c>
      <c r="W256" s="16"/>
      <c r="X256" s="18">
        <f t="shared" si="72"/>
        <v>0</v>
      </c>
      <c r="Y256" s="16"/>
      <c r="Z256" s="18">
        <f t="shared" si="73"/>
        <v>0</v>
      </c>
      <c r="AA256" s="16"/>
      <c r="AB256" s="18">
        <f t="shared" si="74"/>
        <v>0</v>
      </c>
      <c r="AC256" s="16"/>
      <c r="AD256" s="18">
        <f t="shared" si="75"/>
        <v>0</v>
      </c>
      <c r="AE256" s="16"/>
      <c r="AF256" s="18">
        <f t="shared" si="76"/>
        <v>0</v>
      </c>
      <c r="AG256" s="16"/>
      <c r="AH256" s="18">
        <f t="shared" si="77"/>
        <v>0</v>
      </c>
      <c r="AI256" s="16">
        <v>1</v>
      </c>
      <c r="AJ256" s="18">
        <f t="shared" si="78"/>
        <v>34865.750519678368</v>
      </c>
      <c r="AK256" s="16"/>
      <c r="AL256" s="18">
        <f t="shared" si="87"/>
        <v>0</v>
      </c>
      <c r="AM256" s="16"/>
      <c r="AN256" s="18">
        <f t="shared" si="79"/>
        <v>0</v>
      </c>
      <c r="AO256" s="16"/>
      <c r="AP256" s="18">
        <f t="shared" si="80"/>
        <v>0</v>
      </c>
      <c r="AQ256" s="16"/>
      <c r="AR256" s="18">
        <f t="shared" si="81"/>
        <v>0</v>
      </c>
      <c r="AS256" s="16"/>
      <c r="AT256" s="18">
        <f t="shared" si="82"/>
        <v>0</v>
      </c>
      <c r="AU256" s="16"/>
      <c r="AV256" s="18">
        <f t="shared" si="83"/>
        <v>0</v>
      </c>
      <c r="AW256" s="16"/>
      <c r="AX256" s="18">
        <f t="shared" si="84"/>
        <v>0</v>
      </c>
      <c r="AY256" s="54">
        <f t="shared" si="88"/>
        <v>34865.750519678368</v>
      </c>
    </row>
    <row r="257" spans="1:51">
      <c r="A257" s="55" t="s">
        <v>618</v>
      </c>
      <c r="B257" s="55" t="s">
        <v>624</v>
      </c>
      <c r="C257" s="15" t="s">
        <v>853</v>
      </c>
      <c r="D257" s="55"/>
      <c r="E257" s="55"/>
      <c r="F257" s="15">
        <f>'[2]F&amp;B Equipment'!CT257</f>
        <v>1</v>
      </c>
      <c r="G257" s="15">
        <v>15</v>
      </c>
      <c r="H257" s="15" t="s">
        <v>845</v>
      </c>
      <c r="I257" s="67">
        <v>14400</v>
      </c>
      <c r="J257" s="407">
        <f t="shared" si="85"/>
        <v>14400</v>
      </c>
      <c r="K257" s="37"/>
      <c r="L257" s="336">
        <f t="shared" si="67"/>
        <v>0</v>
      </c>
      <c r="M257" s="16"/>
      <c r="N257" s="17">
        <f t="shared" si="68"/>
        <v>0</v>
      </c>
      <c r="O257" s="16"/>
      <c r="P257" s="17">
        <f t="shared" si="69"/>
        <v>0</v>
      </c>
      <c r="Q257" s="16"/>
      <c r="R257" s="18">
        <f t="shared" si="70"/>
        <v>0</v>
      </c>
      <c r="S257" s="16"/>
      <c r="T257" s="18">
        <f t="shared" si="71"/>
        <v>0</v>
      </c>
      <c r="U257" s="16"/>
      <c r="V257" s="18">
        <f t="shared" si="86"/>
        <v>0</v>
      </c>
      <c r="W257" s="16"/>
      <c r="X257" s="18">
        <f t="shared" si="72"/>
        <v>0</v>
      </c>
      <c r="Y257" s="16"/>
      <c r="Z257" s="18">
        <f t="shared" si="73"/>
        <v>0</v>
      </c>
      <c r="AA257" s="16"/>
      <c r="AB257" s="18">
        <f t="shared" si="74"/>
        <v>0</v>
      </c>
      <c r="AC257" s="16"/>
      <c r="AD257" s="18">
        <f t="shared" si="75"/>
        <v>0</v>
      </c>
      <c r="AE257" s="16"/>
      <c r="AF257" s="18">
        <f t="shared" si="76"/>
        <v>0</v>
      </c>
      <c r="AG257" s="16"/>
      <c r="AH257" s="18">
        <f t="shared" si="77"/>
        <v>0</v>
      </c>
      <c r="AI257" s="16">
        <v>1</v>
      </c>
      <c r="AJ257" s="18">
        <f t="shared" si="78"/>
        <v>21455.846473648227</v>
      </c>
      <c r="AK257" s="16"/>
      <c r="AL257" s="18">
        <f t="shared" si="87"/>
        <v>0</v>
      </c>
      <c r="AM257" s="16"/>
      <c r="AN257" s="18">
        <f t="shared" si="79"/>
        <v>0</v>
      </c>
      <c r="AO257" s="16"/>
      <c r="AP257" s="18">
        <f t="shared" si="80"/>
        <v>0</v>
      </c>
      <c r="AQ257" s="16"/>
      <c r="AR257" s="18">
        <f t="shared" si="81"/>
        <v>0</v>
      </c>
      <c r="AS257" s="16"/>
      <c r="AT257" s="18">
        <f t="shared" si="82"/>
        <v>0</v>
      </c>
      <c r="AU257" s="16"/>
      <c r="AV257" s="18">
        <f t="shared" si="83"/>
        <v>0</v>
      </c>
      <c r="AW257" s="16"/>
      <c r="AX257" s="18">
        <f t="shared" si="84"/>
        <v>0</v>
      </c>
      <c r="AY257" s="54">
        <f t="shared" si="88"/>
        <v>21455.846473648227</v>
      </c>
    </row>
    <row r="258" spans="1:51">
      <c r="A258" s="55" t="s">
        <v>618</v>
      </c>
      <c r="B258" s="55" t="s">
        <v>625</v>
      </c>
      <c r="C258" s="15" t="s">
        <v>852</v>
      </c>
      <c r="D258" s="55"/>
      <c r="E258" s="55"/>
      <c r="F258" s="15">
        <f>'[2]F&amp;B Equipment'!CT258</f>
        <v>2</v>
      </c>
      <c r="G258" s="15">
        <v>15</v>
      </c>
      <c r="H258" s="15" t="s">
        <v>845</v>
      </c>
      <c r="I258" s="67">
        <v>11200</v>
      </c>
      <c r="J258" s="407">
        <f t="shared" si="85"/>
        <v>22400</v>
      </c>
      <c r="K258" s="37"/>
      <c r="L258" s="336">
        <f t="shared" si="67"/>
        <v>0</v>
      </c>
      <c r="M258" s="16"/>
      <c r="N258" s="17">
        <f t="shared" si="68"/>
        <v>0</v>
      </c>
      <c r="O258" s="16"/>
      <c r="P258" s="17">
        <f t="shared" si="69"/>
        <v>0</v>
      </c>
      <c r="Q258" s="16"/>
      <c r="R258" s="18">
        <f t="shared" si="70"/>
        <v>0</v>
      </c>
      <c r="S258" s="16"/>
      <c r="T258" s="18">
        <f t="shared" si="71"/>
        <v>0</v>
      </c>
      <c r="U258" s="16"/>
      <c r="V258" s="18">
        <f t="shared" si="86"/>
        <v>0</v>
      </c>
      <c r="W258" s="16"/>
      <c r="X258" s="18">
        <f t="shared" si="72"/>
        <v>0</v>
      </c>
      <c r="Y258" s="16"/>
      <c r="Z258" s="18">
        <f t="shared" si="73"/>
        <v>0</v>
      </c>
      <c r="AA258" s="16"/>
      <c r="AB258" s="18">
        <f t="shared" si="74"/>
        <v>0</v>
      </c>
      <c r="AC258" s="16"/>
      <c r="AD258" s="18">
        <f t="shared" si="75"/>
        <v>0</v>
      </c>
      <c r="AE258" s="16"/>
      <c r="AF258" s="18">
        <f t="shared" si="76"/>
        <v>0</v>
      </c>
      <c r="AG258" s="16"/>
      <c r="AH258" s="18">
        <f t="shared" si="77"/>
        <v>0</v>
      </c>
      <c r="AI258" s="16">
        <v>2</v>
      </c>
      <c r="AJ258" s="18">
        <f t="shared" si="78"/>
        <v>33375.761181230577</v>
      </c>
      <c r="AK258" s="16"/>
      <c r="AL258" s="18">
        <f t="shared" si="87"/>
        <v>0</v>
      </c>
      <c r="AM258" s="16"/>
      <c r="AN258" s="18">
        <f t="shared" si="79"/>
        <v>0</v>
      </c>
      <c r="AO258" s="16"/>
      <c r="AP258" s="18">
        <f t="shared" si="80"/>
        <v>0</v>
      </c>
      <c r="AQ258" s="16"/>
      <c r="AR258" s="18">
        <f t="shared" si="81"/>
        <v>0</v>
      </c>
      <c r="AS258" s="16"/>
      <c r="AT258" s="18">
        <f t="shared" si="82"/>
        <v>0</v>
      </c>
      <c r="AU258" s="16"/>
      <c r="AV258" s="18">
        <f t="shared" si="83"/>
        <v>0</v>
      </c>
      <c r="AW258" s="16"/>
      <c r="AX258" s="18">
        <f t="shared" si="84"/>
        <v>0</v>
      </c>
      <c r="AY258" s="54">
        <f t="shared" si="88"/>
        <v>33375.761181230577</v>
      </c>
    </row>
    <row r="259" spans="1:51">
      <c r="A259" s="55" t="s">
        <v>618</v>
      </c>
      <c r="B259" s="55" t="s">
        <v>626</v>
      </c>
      <c r="C259" s="15" t="s">
        <v>851</v>
      </c>
      <c r="D259" s="55"/>
      <c r="E259" s="55"/>
      <c r="F259" s="15">
        <f>'[2]F&amp;B Equipment'!CT259</f>
        <v>1</v>
      </c>
      <c r="G259" s="15">
        <v>15</v>
      </c>
      <c r="H259" s="15" t="s">
        <v>845</v>
      </c>
      <c r="I259" s="67">
        <v>20800</v>
      </c>
      <c r="J259" s="407">
        <f t="shared" si="85"/>
        <v>20800</v>
      </c>
      <c r="K259" s="37"/>
      <c r="L259" s="336">
        <f t="shared" si="67"/>
        <v>0</v>
      </c>
      <c r="M259" s="16"/>
      <c r="N259" s="17">
        <f t="shared" si="68"/>
        <v>0</v>
      </c>
      <c r="O259" s="16"/>
      <c r="P259" s="17">
        <f t="shared" si="69"/>
        <v>0</v>
      </c>
      <c r="Q259" s="16"/>
      <c r="R259" s="18">
        <f t="shared" si="70"/>
        <v>0</v>
      </c>
      <c r="S259" s="16"/>
      <c r="T259" s="18">
        <f t="shared" si="71"/>
        <v>0</v>
      </c>
      <c r="U259" s="16"/>
      <c r="V259" s="18">
        <f t="shared" si="86"/>
        <v>0</v>
      </c>
      <c r="W259" s="16"/>
      <c r="X259" s="18">
        <f t="shared" si="72"/>
        <v>0</v>
      </c>
      <c r="Y259" s="16"/>
      <c r="Z259" s="18">
        <f t="shared" si="73"/>
        <v>0</v>
      </c>
      <c r="AA259" s="16"/>
      <c r="AB259" s="18">
        <f t="shared" si="74"/>
        <v>0</v>
      </c>
      <c r="AC259" s="16"/>
      <c r="AD259" s="18">
        <f t="shared" si="75"/>
        <v>0</v>
      </c>
      <c r="AE259" s="16"/>
      <c r="AF259" s="18">
        <f t="shared" si="76"/>
        <v>0</v>
      </c>
      <c r="AG259" s="16"/>
      <c r="AH259" s="18">
        <f t="shared" si="77"/>
        <v>0</v>
      </c>
      <c r="AI259" s="16">
        <v>1</v>
      </c>
      <c r="AJ259" s="18">
        <f t="shared" si="78"/>
        <v>30991.778239714105</v>
      </c>
      <c r="AK259" s="16"/>
      <c r="AL259" s="18">
        <f t="shared" si="87"/>
        <v>0</v>
      </c>
      <c r="AM259" s="16"/>
      <c r="AN259" s="18">
        <f t="shared" si="79"/>
        <v>0</v>
      </c>
      <c r="AO259" s="16"/>
      <c r="AP259" s="18">
        <f t="shared" si="80"/>
        <v>0</v>
      </c>
      <c r="AQ259" s="16"/>
      <c r="AR259" s="18">
        <f t="shared" si="81"/>
        <v>0</v>
      </c>
      <c r="AS259" s="16"/>
      <c r="AT259" s="18">
        <f t="shared" si="82"/>
        <v>0</v>
      </c>
      <c r="AU259" s="16"/>
      <c r="AV259" s="18">
        <f t="shared" si="83"/>
        <v>0</v>
      </c>
      <c r="AW259" s="16"/>
      <c r="AX259" s="18">
        <f t="shared" si="84"/>
        <v>0</v>
      </c>
      <c r="AY259" s="54">
        <f t="shared" si="88"/>
        <v>30991.778239714105</v>
      </c>
    </row>
    <row r="260" spans="1:51">
      <c r="A260" s="55" t="s">
        <v>618</v>
      </c>
      <c r="B260" s="55" t="s">
        <v>627</v>
      </c>
      <c r="C260" s="15" t="s">
        <v>850</v>
      </c>
      <c r="D260" s="55"/>
      <c r="E260" s="55"/>
      <c r="F260" s="15">
        <f>'[2]F&amp;B Equipment'!CT260</f>
        <v>5</v>
      </c>
      <c r="G260" s="15">
        <v>15</v>
      </c>
      <c r="H260" s="15" t="s">
        <v>845</v>
      </c>
      <c r="I260" s="67">
        <v>23800</v>
      </c>
      <c r="J260" s="407">
        <f t="shared" si="85"/>
        <v>119000</v>
      </c>
      <c r="K260" s="37"/>
      <c r="L260" s="336">
        <f t="shared" si="67"/>
        <v>0</v>
      </c>
      <c r="M260" s="16"/>
      <c r="N260" s="17">
        <f t="shared" si="68"/>
        <v>0</v>
      </c>
      <c r="O260" s="16"/>
      <c r="P260" s="17">
        <f t="shared" si="69"/>
        <v>0</v>
      </c>
      <c r="Q260" s="16"/>
      <c r="R260" s="18">
        <f t="shared" si="70"/>
        <v>0</v>
      </c>
      <c r="S260" s="16"/>
      <c r="T260" s="18">
        <f t="shared" si="71"/>
        <v>0</v>
      </c>
      <c r="U260" s="16"/>
      <c r="V260" s="18">
        <f t="shared" si="86"/>
        <v>0</v>
      </c>
      <c r="W260" s="16"/>
      <c r="X260" s="18">
        <f t="shared" si="72"/>
        <v>0</v>
      </c>
      <c r="Y260" s="16"/>
      <c r="Z260" s="18">
        <f t="shared" si="73"/>
        <v>0</v>
      </c>
      <c r="AA260" s="16"/>
      <c r="AB260" s="18">
        <f t="shared" si="74"/>
        <v>0</v>
      </c>
      <c r="AC260" s="16"/>
      <c r="AD260" s="18">
        <f t="shared" si="75"/>
        <v>0</v>
      </c>
      <c r="AE260" s="16"/>
      <c r="AF260" s="18">
        <f t="shared" si="76"/>
        <v>0</v>
      </c>
      <c r="AG260" s="16"/>
      <c r="AH260" s="18">
        <f t="shared" si="77"/>
        <v>0</v>
      </c>
      <c r="AI260" s="16">
        <v>5</v>
      </c>
      <c r="AJ260" s="18">
        <f t="shared" si="78"/>
        <v>177308.73127528743</v>
      </c>
      <c r="AK260" s="16"/>
      <c r="AL260" s="18">
        <f t="shared" si="87"/>
        <v>0</v>
      </c>
      <c r="AM260" s="16"/>
      <c r="AN260" s="18">
        <f t="shared" si="79"/>
        <v>0</v>
      </c>
      <c r="AO260" s="16"/>
      <c r="AP260" s="18">
        <f t="shared" si="80"/>
        <v>0</v>
      </c>
      <c r="AQ260" s="16"/>
      <c r="AR260" s="18">
        <f t="shared" si="81"/>
        <v>0</v>
      </c>
      <c r="AS260" s="16"/>
      <c r="AT260" s="18">
        <f t="shared" si="82"/>
        <v>0</v>
      </c>
      <c r="AU260" s="16"/>
      <c r="AV260" s="18">
        <f t="shared" si="83"/>
        <v>0</v>
      </c>
      <c r="AW260" s="16"/>
      <c r="AX260" s="18">
        <f t="shared" si="84"/>
        <v>0</v>
      </c>
      <c r="AY260" s="54">
        <f t="shared" si="88"/>
        <v>177308.73127528743</v>
      </c>
    </row>
    <row r="261" spans="1:51">
      <c r="A261" s="55" t="s">
        <v>618</v>
      </c>
      <c r="B261" s="55" t="s">
        <v>628</v>
      </c>
      <c r="C261" s="15" t="s">
        <v>849</v>
      </c>
      <c r="D261" s="55"/>
      <c r="E261" s="55"/>
      <c r="F261" s="15">
        <f>'[2]F&amp;B Equipment'!CT261</f>
        <v>1</v>
      </c>
      <c r="G261" s="15">
        <v>15</v>
      </c>
      <c r="H261" s="15" t="s">
        <v>845</v>
      </c>
      <c r="I261" s="67">
        <v>16200</v>
      </c>
      <c r="J261" s="407">
        <f t="shared" si="85"/>
        <v>16200</v>
      </c>
      <c r="K261" s="37"/>
      <c r="L261" s="336">
        <f t="shared" si="67"/>
        <v>0</v>
      </c>
      <c r="M261" s="16"/>
      <c r="N261" s="17">
        <f t="shared" si="68"/>
        <v>0</v>
      </c>
      <c r="O261" s="16"/>
      <c r="P261" s="17">
        <f t="shared" si="69"/>
        <v>0</v>
      </c>
      <c r="Q261" s="16"/>
      <c r="R261" s="18">
        <f t="shared" si="70"/>
        <v>0</v>
      </c>
      <c r="S261" s="16"/>
      <c r="T261" s="18">
        <f t="shared" si="71"/>
        <v>0</v>
      </c>
      <c r="U261" s="16"/>
      <c r="V261" s="18">
        <f t="shared" si="86"/>
        <v>0</v>
      </c>
      <c r="W261" s="16"/>
      <c r="X261" s="18">
        <f t="shared" si="72"/>
        <v>0</v>
      </c>
      <c r="Y261" s="16"/>
      <c r="Z261" s="18">
        <f t="shared" si="73"/>
        <v>0</v>
      </c>
      <c r="AA261" s="16"/>
      <c r="AB261" s="18">
        <f t="shared" si="74"/>
        <v>0</v>
      </c>
      <c r="AC261" s="16"/>
      <c r="AD261" s="18">
        <f t="shared" si="75"/>
        <v>0</v>
      </c>
      <c r="AE261" s="16"/>
      <c r="AF261" s="18">
        <f t="shared" si="76"/>
        <v>0</v>
      </c>
      <c r="AG261" s="16"/>
      <c r="AH261" s="18">
        <f t="shared" si="77"/>
        <v>0</v>
      </c>
      <c r="AI261" s="16">
        <v>1</v>
      </c>
      <c r="AJ261" s="18">
        <f t="shared" si="78"/>
        <v>24137.827282854258</v>
      </c>
      <c r="AK261" s="16"/>
      <c r="AL261" s="18">
        <f t="shared" si="87"/>
        <v>0</v>
      </c>
      <c r="AM261" s="16"/>
      <c r="AN261" s="18">
        <f t="shared" si="79"/>
        <v>0</v>
      </c>
      <c r="AO261" s="16"/>
      <c r="AP261" s="18">
        <f t="shared" si="80"/>
        <v>0</v>
      </c>
      <c r="AQ261" s="16"/>
      <c r="AR261" s="18">
        <f t="shared" si="81"/>
        <v>0</v>
      </c>
      <c r="AS261" s="16"/>
      <c r="AT261" s="18">
        <f t="shared" si="82"/>
        <v>0</v>
      </c>
      <c r="AU261" s="16"/>
      <c r="AV261" s="18">
        <f t="shared" si="83"/>
        <v>0</v>
      </c>
      <c r="AW261" s="16"/>
      <c r="AX261" s="18">
        <f t="shared" si="84"/>
        <v>0</v>
      </c>
      <c r="AY261" s="54">
        <f t="shared" si="88"/>
        <v>24137.827282854258</v>
      </c>
    </row>
    <row r="262" spans="1:51">
      <c r="A262" s="55" t="s">
        <v>618</v>
      </c>
      <c r="B262" s="55" t="s">
        <v>630</v>
      </c>
      <c r="C262" s="15" t="s">
        <v>847</v>
      </c>
      <c r="D262" s="55"/>
      <c r="E262" s="55"/>
      <c r="F262" s="15">
        <f>'[2]F&amp;B Equipment'!CT262</f>
        <v>3</v>
      </c>
      <c r="G262" s="15">
        <v>15</v>
      </c>
      <c r="H262" s="15" t="s">
        <v>845</v>
      </c>
      <c r="I262" s="67">
        <v>44000</v>
      </c>
      <c r="J262" s="407">
        <f t="shared" si="85"/>
        <v>132000</v>
      </c>
      <c r="K262" s="37"/>
      <c r="L262" s="336">
        <f t="shared" si="67"/>
        <v>0</v>
      </c>
      <c r="M262" s="16"/>
      <c r="N262" s="17">
        <f t="shared" si="68"/>
        <v>0</v>
      </c>
      <c r="O262" s="16"/>
      <c r="P262" s="17">
        <f t="shared" si="69"/>
        <v>0</v>
      </c>
      <c r="Q262" s="16"/>
      <c r="R262" s="18">
        <f t="shared" si="70"/>
        <v>0</v>
      </c>
      <c r="S262" s="16"/>
      <c r="T262" s="18">
        <f t="shared" si="71"/>
        <v>0</v>
      </c>
      <c r="U262" s="16"/>
      <c r="V262" s="18">
        <f t="shared" si="86"/>
        <v>0</v>
      </c>
      <c r="W262" s="16"/>
      <c r="X262" s="18">
        <f t="shared" si="72"/>
        <v>0</v>
      </c>
      <c r="Y262" s="16"/>
      <c r="Z262" s="18">
        <f t="shared" si="73"/>
        <v>0</v>
      </c>
      <c r="AA262" s="16"/>
      <c r="AB262" s="18">
        <f t="shared" si="74"/>
        <v>0</v>
      </c>
      <c r="AC262" s="16"/>
      <c r="AD262" s="18">
        <f t="shared" si="75"/>
        <v>0</v>
      </c>
      <c r="AE262" s="16"/>
      <c r="AF262" s="18">
        <f t="shared" si="76"/>
        <v>0</v>
      </c>
      <c r="AG262" s="16"/>
      <c r="AH262" s="18">
        <f t="shared" si="77"/>
        <v>0</v>
      </c>
      <c r="AI262" s="16">
        <v>1</v>
      </c>
      <c r="AJ262" s="18">
        <f t="shared" si="78"/>
        <v>65559.530891702918</v>
      </c>
      <c r="AK262" s="16"/>
      <c r="AL262" s="18">
        <f t="shared" si="87"/>
        <v>0</v>
      </c>
      <c r="AM262" s="16"/>
      <c r="AN262" s="18">
        <f t="shared" si="79"/>
        <v>0</v>
      </c>
      <c r="AO262" s="16"/>
      <c r="AP262" s="18">
        <f t="shared" si="80"/>
        <v>0</v>
      </c>
      <c r="AQ262" s="16"/>
      <c r="AR262" s="18">
        <f t="shared" si="81"/>
        <v>0</v>
      </c>
      <c r="AS262" s="16"/>
      <c r="AT262" s="18">
        <f t="shared" si="82"/>
        <v>0</v>
      </c>
      <c r="AU262" s="16"/>
      <c r="AV262" s="18">
        <f t="shared" si="83"/>
        <v>0</v>
      </c>
      <c r="AW262" s="16"/>
      <c r="AX262" s="18">
        <f t="shared" si="84"/>
        <v>0</v>
      </c>
      <c r="AY262" s="54">
        <f t="shared" si="88"/>
        <v>65559.530891702918</v>
      </c>
    </row>
    <row r="263" spans="1:51">
      <c r="A263" s="55" t="s">
        <v>618</v>
      </c>
      <c r="B263" s="55" t="s">
        <v>631</v>
      </c>
      <c r="C263" s="15" t="s">
        <v>828</v>
      </c>
      <c r="D263" s="55"/>
      <c r="E263" s="55"/>
      <c r="F263" s="15">
        <f>'[2]F&amp;B Equipment'!CT263</f>
        <v>1</v>
      </c>
      <c r="G263" s="15">
        <v>15</v>
      </c>
      <c r="H263" s="15" t="s">
        <v>845</v>
      </c>
      <c r="I263" s="67">
        <v>70400</v>
      </c>
      <c r="J263" s="407">
        <f t="shared" si="85"/>
        <v>70400</v>
      </c>
      <c r="K263" s="37"/>
      <c r="L263" s="336">
        <f t="shared" si="67"/>
        <v>0</v>
      </c>
      <c r="M263" s="16"/>
      <c r="N263" s="17">
        <f t="shared" si="68"/>
        <v>0</v>
      </c>
      <c r="O263" s="16"/>
      <c r="P263" s="17">
        <f t="shared" si="69"/>
        <v>0</v>
      </c>
      <c r="Q263" s="16"/>
      <c r="R263" s="18">
        <f t="shared" si="70"/>
        <v>0</v>
      </c>
      <c r="S263" s="16"/>
      <c r="T263" s="18">
        <f t="shared" si="71"/>
        <v>0</v>
      </c>
      <c r="U263" s="16"/>
      <c r="V263" s="18">
        <f t="shared" si="86"/>
        <v>0</v>
      </c>
      <c r="W263" s="16"/>
      <c r="X263" s="18">
        <f t="shared" si="72"/>
        <v>0</v>
      </c>
      <c r="Y263" s="16"/>
      <c r="Z263" s="18">
        <f t="shared" si="73"/>
        <v>0</v>
      </c>
      <c r="AA263" s="16"/>
      <c r="AB263" s="18">
        <f t="shared" si="74"/>
        <v>0</v>
      </c>
      <c r="AC263" s="16"/>
      <c r="AD263" s="18">
        <f t="shared" si="75"/>
        <v>0</v>
      </c>
      <c r="AE263" s="16"/>
      <c r="AF263" s="18">
        <f t="shared" si="76"/>
        <v>0</v>
      </c>
      <c r="AG263" s="16"/>
      <c r="AH263" s="18">
        <f t="shared" si="77"/>
        <v>0</v>
      </c>
      <c r="AI263" s="16">
        <v>2</v>
      </c>
      <c r="AJ263" s="18">
        <f t="shared" si="78"/>
        <v>209790.49885344933</v>
      </c>
      <c r="AK263" s="16"/>
      <c r="AL263" s="18">
        <f t="shared" si="87"/>
        <v>0</v>
      </c>
      <c r="AM263" s="16"/>
      <c r="AN263" s="18">
        <f t="shared" si="79"/>
        <v>0</v>
      </c>
      <c r="AO263" s="16"/>
      <c r="AP263" s="18">
        <f t="shared" si="80"/>
        <v>0</v>
      </c>
      <c r="AQ263" s="16"/>
      <c r="AR263" s="18">
        <f t="shared" si="81"/>
        <v>0</v>
      </c>
      <c r="AS263" s="16"/>
      <c r="AT263" s="18">
        <f t="shared" si="82"/>
        <v>0</v>
      </c>
      <c r="AU263" s="16"/>
      <c r="AV263" s="18">
        <f t="shared" si="83"/>
        <v>0</v>
      </c>
      <c r="AW263" s="16"/>
      <c r="AX263" s="18">
        <f t="shared" si="84"/>
        <v>0</v>
      </c>
      <c r="AY263" s="54">
        <f t="shared" si="88"/>
        <v>209790.49885344933</v>
      </c>
    </row>
    <row r="264" spans="1:51" ht="30">
      <c r="A264" s="55" t="s">
        <v>618</v>
      </c>
      <c r="B264" s="55" t="s">
        <v>632</v>
      </c>
      <c r="C264" s="15" t="s">
        <v>633</v>
      </c>
      <c r="D264" s="55"/>
      <c r="E264" s="55"/>
      <c r="F264" s="15">
        <f>'[2]F&amp;B Equipment'!CT264</f>
        <v>2</v>
      </c>
      <c r="G264" s="15">
        <v>15</v>
      </c>
      <c r="H264" s="19" t="s">
        <v>876</v>
      </c>
      <c r="I264" s="67">
        <v>18400</v>
      </c>
      <c r="J264" s="407">
        <f t="shared" si="85"/>
        <v>36800</v>
      </c>
      <c r="K264" s="37"/>
      <c r="L264" s="336">
        <f t="shared" si="67"/>
        <v>0</v>
      </c>
      <c r="M264" s="16"/>
      <c r="N264" s="17">
        <f t="shared" si="68"/>
        <v>0</v>
      </c>
      <c r="O264" s="16"/>
      <c r="P264" s="17">
        <f t="shared" si="69"/>
        <v>0</v>
      </c>
      <c r="Q264" s="16">
        <v>2</v>
      </c>
      <c r="R264" s="18">
        <f t="shared" si="70"/>
        <v>42023.861568000008</v>
      </c>
      <c r="S264" s="16"/>
      <c r="T264" s="18">
        <f t="shared" si="71"/>
        <v>0</v>
      </c>
      <c r="U264" s="16"/>
      <c r="V264" s="18">
        <f t="shared" si="86"/>
        <v>0</v>
      </c>
      <c r="W264" s="16"/>
      <c r="X264" s="18">
        <f t="shared" si="72"/>
        <v>0</v>
      </c>
      <c r="Y264" s="16"/>
      <c r="Z264" s="18">
        <f t="shared" si="73"/>
        <v>0</v>
      </c>
      <c r="AA264" s="16"/>
      <c r="AB264" s="18">
        <f t="shared" si="74"/>
        <v>0</v>
      </c>
      <c r="AC264" s="16"/>
      <c r="AD264" s="18">
        <f t="shared" si="75"/>
        <v>0</v>
      </c>
      <c r="AE264" s="16"/>
      <c r="AF264" s="18">
        <f t="shared" si="76"/>
        <v>0</v>
      </c>
      <c r="AG264" s="16"/>
      <c r="AH264" s="18">
        <f t="shared" si="77"/>
        <v>0</v>
      </c>
      <c r="AI264" s="16"/>
      <c r="AJ264" s="18">
        <f t="shared" si="78"/>
        <v>0</v>
      </c>
      <c r="AK264" s="16"/>
      <c r="AL264" s="18">
        <f t="shared" si="87"/>
        <v>0</v>
      </c>
      <c r="AM264" s="16"/>
      <c r="AN264" s="18">
        <f t="shared" si="79"/>
        <v>0</v>
      </c>
      <c r="AO264" s="16"/>
      <c r="AP264" s="18">
        <f t="shared" si="80"/>
        <v>0</v>
      </c>
      <c r="AQ264" s="16"/>
      <c r="AR264" s="18">
        <f t="shared" si="81"/>
        <v>0</v>
      </c>
      <c r="AS264" s="16"/>
      <c r="AT264" s="18">
        <f t="shared" si="82"/>
        <v>0</v>
      </c>
      <c r="AU264" s="16">
        <v>2</v>
      </c>
      <c r="AV264" s="18">
        <f t="shared" si="83"/>
        <v>65471.807042685141</v>
      </c>
      <c r="AW264" s="16"/>
      <c r="AX264" s="18">
        <f t="shared" si="84"/>
        <v>0</v>
      </c>
      <c r="AY264" s="54">
        <f t="shared" si="88"/>
        <v>107495.66861068516</v>
      </c>
    </row>
    <row r="265" spans="1:51">
      <c r="A265" s="55" t="s">
        <v>618</v>
      </c>
      <c r="B265" s="55" t="s">
        <v>636</v>
      </c>
      <c r="C265" s="15" t="s">
        <v>637</v>
      </c>
      <c r="D265" s="55" t="s">
        <v>180</v>
      </c>
      <c r="E265" s="55"/>
      <c r="F265" s="15">
        <f>'[2]F&amp;B Equipment'!CT265</f>
        <v>2</v>
      </c>
      <c r="G265" s="15">
        <v>15</v>
      </c>
      <c r="H265" s="15" t="s">
        <v>845</v>
      </c>
      <c r="I265" s="67">
        <v>6000</v>
      </c>
      <c r="J265" s="407">
        <f t="shared" si="85"/>
        <v>12000</v>
      </c>
      <c r="K265" s="37"/>
      <c r="L265" s="336">
        <f t="shared" ref="L265:L277" si="89">(I265*K265)*(1+$K$8)</f>
        <v>0</v>
      </c>
      <c r="M265" s="16"/>
      <c r="N265" s="17">
        <f t="shared" ref="N265:N277" si="90">M265*(I265*$N$8)</f>
        <v>0</v>
      </c>
      <c r="O265" s="16"/>
      <c r="P265" s="17">
        <f t="shared" ref="P265:P278" si="91">O265*(I265*$P$8)</f>
        <v>0</v>
      </c>
      <c r="Q265" s="16"/>
      <c r="R265" s="18">
        <f t="shared" ref="R265:R278" si="92">Q265*(I265*R$8)</f>
        <v>0</v>
      </c>
      <c r="S265" s="16"/>
      <c r="T265" s="18">
        <f t="shared" ref="T265:T277" si="93">S265*(I265*$T$8)</f>
        <v>0</v>
      </c>
      <c r="U265" s="16"/>
      <c r="V265" s="18">
        <f t="shared" si="86"/>
        <v>0</v>
      </c>
      <c r="W265" s="16"/>
      <c r="X265" s="18">
        <f t="shared" ref="X265:X277" si="94">W265*(I265*$X$8)</f>
        <v>0</v>
      </c>
      <c r="Y265" s="16"/>
      <c r="Z265" s="18">
        <f t="shared" ref="Z265:Z277" si="95">Y265*(I265*$Z$8)</f>
        <v>0</v>
      </c>
      <c r="AA265" s="16">
        <v>3</v>
      </c>
      <c r="AB265" s="18">
        <f t="shared" ref="AB265:AB278" si="96">AA265*($I265*$AB$8)</f>
        <v>23829.052117379946</v>
      </c>
      <c r="AC265" s="16"/>
      <c r="AD265" s="18">
        <f t="shared" ref="AD265:AD277" si="97">AC265*($I265*$AD$8)</f>
        <v>0</v>
      </c>
      <c r="AE265" s="16"/>
      <c r="AF265" s="18">
        <f t="shared" ref="AF265:AF277" si="98">AE265*($I265*$AF$8)</f>
        <v>0</v>
      </c>
      <c r="AG265" s="16"/>
      <c r="AH265" s="18">
        <f t="shared" ref="AH265:AH277" si="99">AG265*($I265*$AH$8)</f>
        <v>0</v>
      </c>
      <c r="AI265" s="16"/>
      <c r="AJ265" s="18">
        <f t="shared" ref="AJ265:AJ277" si="100">AI265*($I265*$AJ$8)</f>
        <v>0</v>
      </c>
      <c r="AK265" s="16"/>
      <c r="AL265" s="18">
        <f t="shared" si="87"/>
        <v>0</v>
      </c>
      <c r="AM265" s="16"/>
      <c r="AN265" s="18">
        <f t="shared" ref="AN265:AN277" si="101">AM265*($I265*$AN$8)</f>
        <v>0</v>
      </c>
      <c r="AO265" s="16"/>
      <c r="AP265" s="18">
        <f t="shared" ref="AP265:AP278" si="102">AO265*($I265*$AP$8)</f>
        <v>0</v>
      </c>
      <c r="AQ265" s="16"/>
      <c r="AR265" s="18">
        <f t="shared" ref="AR265:AR277" si="103">AQ265*($I265*$AR$8)</f>
        <v>0</v>
      </c>
      <c r="AS265" s="16"/>
      <c r="AT265" s="18">
        <f t="shared" ref="AT265:AT278" si="104">AS265*($I265*$AT$8)</f>
        <v>0</v>
      </c>
      <c r="AU265" s="16"/>
      <c r="AV265" s="18">
        <f t="shared" ref="AV265:AV278" si="105">AU265*($I265*$AV$8)</f>
        <v>0</v>
      </c>
      <c r="AW265" s="16"/>
      <c r="AX265" s="18">
        <f t="shared" ref="AX265:AX277" si="106">AW265*($I265*$AX$8)</f>
        <v>0</v>
      </c>
      <c r="AY265" s="54">
        <f t="shared" si="88"/>
        <v>23829.052117379946</v>
      </c>
    </row>
    <row r="266" spans="1:51" ht="30">
      <c r="A266" s="55" t="s">
        <v>618</v>
      </c>
      <c r="B266" s="55" t="s">
        <v>886</v>
      </c>
      <c r="C266" s="15" t="s">
        <v>834</v>
      </c>
      <c r="D266" s="55"/>
      <c r="E266" s="55"/>
      <c r="F266" s="15">
        <f>'[2]F&amp;B Equipment'!CT266</f>
        <v>3</v>
      </c>
      <c r="G266" s="15">
        <v>10</v>
      </c>
      <c r="H266" s="19" t="s">
        <v>876</v>
      </c>
      <c r="I266" s="67">
        <v>33000</v>
      </c>
      <c r="J266" s="407">
        <f t="shared" ref="J266:J276" si="107">+F266*I266</f>
        <v>99000</v>
      </c>
      <c r="K266" s="37"/>
      <c r="L266" s="336">
        <f t="shared" si="89"/>
        <v>0</v>
      </c>
      <c r="M266" s="16"/>
      <c r="N266" s="17">
        <f t="shared" si="90"/>
        <v>0</v>
      </c>
      <c r="O266" s="16"/>
      <c r="P266" s="17">
        <f t="shared" si="91"/>
        <v>0</v>
      </c>
      <c r="Q266" s="16">
        <v>1</v>
      </c>
      <c r="R266" s="18">
        <f t="shared" si="92"/>
        <v>37684.441080000004</v>
      </c>
      <c r="S266" s="16"/>
      <c r="T266" s="18">
        <f t="shared" si="93"/>
        <v>0</v>
      </c>
      <c r="U266" s="16"/>
      <c r="V266" s="18">
        <f t="shared" ref="V266:V277" si="108">U266*(I266*$V$8)</f>
        <v>0</v>
      </c>
      <c r="W266" s="16"/>
      <c r="X266" s="18">
        <f t="shared" si="94"/>
        <v>0</v>
      </c>
      <c r="Y266" s="16"/>
      <c r="Z266" s="18">
        <f t="shared" si="95"/>
        <v>0</v>
      </c>
      <c r="AA266" s="16"/>
      <c r="AB266" s="18">
        <f t="shared" si="96"/>
        <v>0</v>
      </c>
      <c r="AC266" s="16"/>
      <c r="AD266" s="18">
        <f t="shared" si="97"/>
        <v>0</v>
      </c>
      <c r="AE266" s="16"/>
      <c r="AF266" s="18">
        <f t="shared" si="98"/>
        <v>0</v>
      </c>
      <c r="AG266" s="16"/>
      <c r="AH266" s="18">
        <f t="shared" si="99"/>
        <v>0</v>
      </c>
      <c r="AI266" s="16"/>
      <c r="AJ266" s="18">
        <f t="shared" si="100"/>
        <v>0</v>
      </c>
      <c r="AK266" s="16"/>
      <c r="AL266" s="18">
        <f t="shared" ref="AL266:AL278" si="109">AK266*($I266*$AL$8)</f>
        <v>0</v>
      </c>
      <c r="AM266" s="16"/>
      <c r="AN266" s="18">
        <f t="shared" si="101"/>
        <v>0</v>
      </c>
      <c r="AO266" s="16"/>
      <c r="AP266" s="18">
        <f t="shared" si="102"/>
        <v>0</v>
      </c>
      <c r="AQ266" s="16"/>
      <c r="AR266" s="18">
        <f t="shared" si="103"/>
        <v>0</v>
      </c>
      <c r="AS266" s="16"/>
      <c r="AT266" s="18">
        <f t="shared" si="104"/>
        <v>0</v>
      </c>
      <c r="AU266" s="16">
        <v>1</v>
      </c>
      <c r="AV266" s="18">
        <f t="shared" si="105"/>
        <v>58711.131315451348</v>
      </c>
      <c r="AW266" s="16"/>
      <c r="AX266" s="18">
        <f t="shared" si="106"/>
        <v>0</v>
      </c>
      <c r="AY266" s="54">
        <f t="shared" ref="AY266:AY279" si="110">SUM(L266,N266,P266,R266,T266,V266,X266,Z266,AB266,AD266,AF266,AH266,AJ266,AL266,AN266,AP266,AR266,AT266,AV266,AX266)</f>
        <v>96395.572395451352</v>
      </c>
    </row>
    <row r="267" spans="1:51">
      <c r="A267" s="55" t="s">
        <v>618</v>
      </c>
      <c r="B267" s="55" t="s">
        <v>806</v>
      </c>
      <c r="C267" s="15" t="s">
        <v>641</v>
      </c>
      <c r="D267" s="55"/>
      <c r="E267" s="55"/>
      <c r="F267" s="15">
        <f>'[2]F&amp;B Equipment'!CT267</f>
        <v>1</v>
      </c>
      <c r="G267" s="15">
        <v>15</v>
      </c>
      <c r="H267" s="15" t="s">
        <v>845</v>
      </c>
      <c r="I267" s="67">
        <v>16000</v>
      </c>
      <c r="J267" s="407">
        <f t="shared" si="107"/>
        <v>16000</v>
      </c>
      <c r="K267" s="37"/>
      <c r="L267" s="336">
        <f t="shared" si="89"/>
        <v>0</v>
      </c>
      <c r="M267" s="16"/>
      <c r="N267" s="17">
        <f t="shared" si="90"/>
        <v>0</v>
      </c>
      <c r="O267" s="16"/>
      <c r="P267" s="17">
        <f t="shared" si="91"/>
        <v>0</v>
      </c>
      <c r="Q267" s="16"/>
      <c r="R267" s="18">
        <f t="shared" si="92"/>
        <v>0</v>
      </c>
      <c r="S267" s="16"/>
      <c r="T267" s="18">
        <f t="shared" si="93"/>
        <v>0</v>
      </c>
      <c r="U267" s="16"/>
      <c r="V267" s="18">
        <f t="shared" si="108"/>
        <v>0</v>
      </c>
      <c r="W267" s="16"/>
      <c r="X267" s="18">
        <f t="shared" si="94"/>
        <v>0</v>
      </c>
      <c r="Y267" s="16"/>
      <c r="Z267" s="18">
        <f t="shared" si="95"/>
        <v>0</v>
      </c>
      <c r="AA267" s="16"/>
      <c r="AB267" s="18">
        <f t="shared" si="96"/>
        <v>0</v>
      </c>
      <c r="AC267" s="16">
        <v>1</v>
      </c>
      <c r="AD267" s="18">
        <f t="shared" si="97"/>
        <v>21816.821049690083</v>
      </c>
      <c r="AE267" s="16"/>
      <c r="AF267" s="18">
        <f t="shared" si="98"/>
        <v>0</v>
      </c>
      <c r="AG267" s="16"/>
      <c r="AH267" s="18">
        <f t="shared" si="99"/>
        <v>0</v>
      </c>
      <c r="AI267" s="16"/>
      <c r="AJ267" s="18">
        <f t="shared" si="100"/>
        <v>0</v>
      </c>
      <c r="AK267" s="16"/>
      <c r="AL267" s="18">
        <f t="shared" si="109"/>
        <v>0</v>
      </c>
      <c r="AM267" s="16"/>
      <c r="AN267" s="18">
        <f t="shared" si="101"/>
        <v>0</v>
      </c>
      <c r="AO267" s="16"/>
      <c r="AP267" s="18">
        <f t="shared" si="102"/>
        <v>0</v>
      </c>
      <c r="AQ267" s="16"/>
      <c r="AR267" s="18">
        <f t="shared" si="103"/>
        <v>0</v>
      </c>
      <c r="AS267" s="16"/>
      <c r="AT267" s="18">
        <f t="shared" si="104"/>
        <v>0</v>
      </c>
      <c r="AU267" s="16"/>
      <c r="AV267" s="18">
        <f t="shared" si="105"/>
        <v>0</v>
      </c>
      <c r="AW267" s="16"/>
      <c r="AX267" s="18">
        <f t="shared" si="106"/>
        <v>0</v>
      </c>
      <c r="AY267" s="54">
        <f t="shared" si="110"/>
        <v>21816.821049690083</v>
      </c>
    </row>
    <row r="268" spans="1:51" ht="30">
      <c r="A268" s="56" t="s">
        <v>706</v>
      </c>
      <c r="B268" s="55" t="s">
        <v>642</v>
      </c>
      <c r="C268" s="15" t="s">
        <v>1323</v>
      </c>
      <c r="D268" s="55"/>
      <c r="E268" s="55"/>
      <c r="F268" s="15">
        <f>'[2]F&amp;B Equipment'!CT268</f>
        <v>1</v>
      </c>
      <c r="G268" s="15">
        <v>15</v>
      </c>
      <c r="H268" s="15" t="s">
        <v>845</v>
      </c>
      <c r="I268" s="67">
        <v>11200</v>
      </c>
      <c r="J268" s="407">
        <f t="shared" si="107"/>
        <v>11200</v>
      </c>
      <c r="K268" s="37"/>
      <c r="L268" s="336">
        <f t="shared" si="89"/>
        <v>0</v>
      </c>
      <c r="M268" s="16"/>
      <c r="N268" s="17">
        <f t="shared" si="90"/>
        <v>0</v>
      </c>
      <c r="O268" s="16"/>
      <c r="P268" s="17">
        <f t="shared" si="91"/>
        <v>0</v>
      </c>
      <c r="Q268" s="16"/>
      <c r="R268" s="18">
        <f t="shared" si="92"/>
        <v>0</v>
      </c>
      <c r="S268" s="16"/>
      <c r="T268" s="18">
        <f t="shared" si="93"/>
        <v>0</v>
      </c>
      <c r="U268" s="16"/>
      <c r="V268" s="18">
        <f t="shared" si="108"/>
        <v>0</v>
      </c>
      <c r="W268" s="16"/>
      <c r="X268" s="18">
        <f t="shared" si="94"/>
        <v>0</v>
      </c>
      <c r="Y268" s="16"/>
      <c r="Z268" s="18">
        <f t="shared" si="95"/>
        <v>0</v>
      </c>
      <c r="AA268" s="16"/>
      <c r="AB268" s="18">
        <f t="shared" si="96"/>
        <v>0</v>
      </c>
      <c r="AC268" s="16">
        <v>2</v>
      </c>
      <c r="AD268" s="18">
        <f t="shared" si="97"/>
        <v>30543.549469566118</v>
      </c>
      <c r="AE268" s="16"/>
      <c r="AF268" s="18">
        <f t="shared" si="98"/>
        <v>0</v>
      </c>
      <c r="AG268" s="16"/>
      <c r="AH268" s="18">
        <f t="shared" si="99"/>
        <v>0</v>
      </c>
      <c r="AI268" s="16"/>
      <c r="AJ268" s="18">
        <f t="shared" si="100"/>
        <v>0</v>
      </c>
      <c r="AK268" s="16"/>
      <c r="AL268" s="18">
        <f t="shared" si="109"/>
        <v>0</v>
      </c>
      <c r="AM268" s="16"/>
      <c r="AN268" s="18">
        <f t="shared" si="101"/>
        <v>0</v>
      </c>
      <c r="AO268" s="16"/>
      <c r="AP268" s="18">
        <f t="shared" si="102"/>
        <v>0</v>
      </c>
      <c r="AQ268" s="16"/>
      <c r="AR268" s="18">
        <f t="shared" si="103"/>
        <v>0</v>
      </c>
      <c r="AS268" s="16"/>
      <c r="AT268" s="18">
        <f t="shared" si="104"/>
        <v>0</v>
      </c>
      <c r="AU268" s="16"/>
      <c r="AV268" s="18">
        <f t="shared" si="105"/>
        <v>0</v>
      </c>
      <c r="AW268" s="16"/>
      <c r="AX268" s="18">
        <f t="shared" si="106"/>
        <v>0</v>
      </c>
      <c r="AY268" s="54">
        <f t="shared" si="110"/>
        <v>30543.549469566118</v>
      </c>
    </row>
    <row r="269" spans="1:51">
      <c r="A269" s="55" t="s">
        <v>618</v>
      </c>
      <c r="B269" s="55" t="s">
        <v>629</v>
      </c>
      <c r="C269" s="15" t="s">
        <v>848</v>
      </c>
      <c r="D269" s="55"/>
      <c r="E269" s="55"/>
      <c r="F269" s="15">
        <f>'[2]F&amp;B Equipment'!CT269</f>
        <v>2</v>
      </c>
      <c r="G269" s="15">
        <v>15</v>
      </c>
      <c r="H269" s="15" t="s">
        <v>845</v>
      </c>
      <c r="I269" s="67">
        <v>23400</v>
      </c>
      <c r="J269" s="407">
        <f>+F269*I269</f>
        <v>46800</v>
      </c>
      <c r="K269" s="37"/>
      <c r="L269" s="336">
        <f>(I269*K269)*(1+$K$8)</f>
        <v>0</v>
      </c>
      <c r="M269" s="16"/>
      <c r="N269" s="17">
        <f>M269*(I269*$N$8)</f>
        <v>0</v>
      </c>
      <c r="O269" s="16"/>
      <c r="P269" s="17">
        <f>O269*(I269*$P$8)</f>
        <v>0</v>
      </c>
      <c r="Q269" s="16"/>
      <c r="R269" s="18">
        <f>Q269*(I269*R$8)</f>
        <v>0</v>
      </c>
      <c r="S269" s="16"/>
      <c r="T269" s="18">
        <f>S269*(I269*$T$8)</f>
        <v>0</v>
      </c>
      <c r="U269" s="16"/>
      <c r="V269" s="18">
        <f>U269*(I269*$V$8)</f>
        <v>0</v>
      </c>
      <c r="W269" s="16"/>
      <c r="X269" s="18">
        <f>W269*(I269*$X$8)</f>
        <v>0</v>
      </c>
      <c r="Y269" s="16"/>
      <c r="Z269" s="18">
        <f>Y269*(I269*$Z$8)</f>
        <v>0</v>
      </c>
      <c r="AA269" s="16"/>
      <c r="AB269" s="18">
        <f>AA269*($I269*$AB$8)</f>
        <v>0</v>
      </c>
      <c r="AC269" s="16"/>
      <c r="AD269" s="18">
        <f>AC269*($I269*$AD$8)</f>
        <v>0</v>
      </c>
      <c r="AE269" s="16"/>
      <c r="AF269" s="18">
        <f>AE269*($I269*$AF$8)</f>
        <v>0</v>
      </c>
      <c r="AG269" s="16"/>
      <c r="AH269" s="18">
        <f>AG269*($I269*$AH$8)</f>
        <v>0</v>
      </c>
      <c r="AI269" s="16">
        <v>3</v>
      </c>
      <c r="AJ269" s="18">
        <f>AI269*($I269*$AJ$8)</f>
        <v>104597.2515590351</v>
      </c>
      <c r="AK269" s="16"/>
      <c r="AL269" s="18">
        <f>AK269*($I269*$AL$8)</f>
        <v>0</v>
      </c>
      <c r="AM269" s="16"/>
      <c r="AN269" s="18">
        <f>AM269*($I269*$AN$8)</f>
        <v>0</v>
      </c>
      <c r="AO269" s="16"/>
      <c r="AP269" s="18">
        <f>AO269*($I269*$AP$8)</f>
        <v>0</v>
      </c>
      <c r="AQ269" s="16"/>
      <c r="AR269" s="18">
        <f>AQ269*($I269*$AR$8)</f>
        <v>0</v>
      </c>
      <c r="AS269" s="16"/>
      <c r="AT269" s="18">
        <f>AS269*($I269*$AT$8)</f>
        <v>0</v>
      </c>
      <c r="AU269" s="16"/>
      <c r="AV269" s="18">
        <f>AU269*($I269*$AV$8)</f>
        <v>0</v>
      </c>
      <c r="AW269" s="16"/>
      <c r="AX269" s="18">
        <f>AW269*($I269*$AX$8)</f>
        <v>0</v>
      </c>
      <c r="AY269" s="54">
        <f t="shared" si="110"/>
        <v>104597.2515590351</v>
      </c>
    </row>
    <row r="270" spans="1:51">
      <c r="A270" s="55" t="s">
        <v>695</v>
      </c>
      <c r="B270" s="55" t="s">
        <v>846</v>
      </c>
      <c r="C270" s="15" t="s">
        <v>699</v>
      </c>
      <c r="D270" s="55" t="s">
        <v>347</v>
      </c>
      <c r="E270" s="55" t="s">
        <v>348</v>
      </c>
      <c r="F270" s="15">
        <f>'[2]F&amp;B Equipment'!CT270</f>
        <v>3</v>
      </c>
      <c r="G270" s="15">
        <v>10</v>
      </c>
      <c r="H270" s="15" t="s">
        <v>845</v>
      </c>
      <c r="I270" s="67">
        <v>5238</v>
      </c>
      <c r="J270" s="407">
        <f t="shared" si="107"/>
        <v>15714</v>
      </c>
      <c r="K270" s="37"/>
      <c r="L270" s="336">
        <f t="shared" si="89"/>
        <v>0</v>
      </c>
      <c r="M270" s="16"/>
      <c r="N270" s="17">
        <f t="shared" si="90"/>
        <v>0</v>
      </c>
      <c r="O270" s="16"/>
      <c r="P270" s="17">
        <f t="shared" si="91"/>
        <v>0</v>
      </c>
      <c r="Q270" s="16"/>
      <c r="R270" s="18">
        <f t="shared" si="92"/>
        <v>0</v>
      </c>
      <c r="S270" s="16"/>
      <c r="T270" s="18">
        <f t="shared" si="93"/>
        <v>0</v>
      </c>
      <c r="U270" s="16"/>
      <c r="V270" s="18">
        <f t="shared" si="108"/>
        <v>0</v>
      </c>
      <c r="W270" s="16">
        <v>3</v>
      </c>
      <c r="X270" s="18">
        <f t="shared" si="94"/>
        <v>19608.598829741437</v>
      </c>
      <c r="Y270" s="16"/>
      <c r="Z270" s="18">
        <f t="shared" si="95"/>
        <v>0</v>
      </c>
      <c r="AA270" s="16"/>
      <c r="AB270" s="18">
        <f t="shared" si="96"/>
        <v>0</v>
      </c>
      <c r="AC270" s="16"/>
      <c r="AD270" s="18">
        <f t="shared" si="97"/>
        <v>0</v>
      </c>
      <c r="AE270" s="16"/>
      <c r="AF270" s="18">
        <f t="shared" si="98"/>
        <v>0</v>
      </c>
      <c r="AG270" s="16"/>
      <c r="AH270" s="18">
        <f t="shared" si="99"/>
        <v>0</v>
      </c>
      <c r="AI270" s="16"/>
      <c r="AJ270" s="18">
        <f t="shared" si="100"/>
        <v>0</v>
      </c>
      <c r="AK270" s="16"/>
      <c r="AL270" s="18">
        <f t="shared" si="109"/>
        <v>0</v>
      </c>
      <c r="AM270" s="16"/>
      <c r="AN270" s="18">
        <f t="shared" si="101"/>
        <v>0</v>
      </c>
      <c r="AO270" s="16"/>
      <c r="AP270" s="18">
        <f t="shared" si="102"/>
        <v>0</v>
      </c>
      <c r="AQ270" s="16">
        <v>3</v>
      </c>
      <c r="AR270" s="18">
        <f t="shared" si="103"/>
        <v>26352.317143277505</v>
      </c>
      <c r="AS270" s="16"/>
      <c r="AT270" s="18">
        <f t="shared" si="104"/>
        <v>0</v>
      </c>
      <c r="AU270" s="16"/>
      <c r="AV270" s="18">
        <f t="shared" si="105"/>
        <v>0</v>
      </c>
      <c r="AW270" s="16"/>
      <c r="AX270" s="18">
        <f t="shared" si="106"/>
        <v>0</v>
      </c>
      <c r="AY270" s="54">
        <f t="shared" si="110"/>
        <v>45960.915973018942</v>
      </c>
    </row>
    <row r="271" spans="1:51">
      <c r="A271" s="55" t="s">
        <v>695</v>
      </c>
      <c r="B271" s="55" t="s">
        <v>349</v>
      </c>
      <c r="C271" s="15" t="s">
        <v>350</v>
      </c>
      <c r="D271" s="55" t="s">
        <v>351</v>
      </c>
      <c r="E271" s="55" t="s">
        <v>352</v>
      </c>
      <c r="F271" s="15">
        <f>'[2]F&amp;B Equipment'!CT271</f>
        <v>2</v>
      </c>
      <c r="G271" s="15">
        <v>10</v>
      </c>
      <c r="H271" s="15" t="s">
        <v>845</v>
      </c>
      <c r="I271" s="67">
        <v>12676</v>
      </c>
      <c r="J271" s="407">
        <f t="shared" si="107"/>
        <v>25352</v>
      </c>
      <c r="K271" s="37"/>
      <c r="L271" s="336">
        <f t="shared" si="89"/>
        <v>0</v>
      </c>
      <c r="M271" s="16"/>
      <c r="N271" s="17">
        <f t="shared" si="90"/>
        <v>0</v>
      </c>
      <c r="O271" s="16"/>
      <c r="P271" s="17">
        <f t="shared" si="91"/>
        <v>0</v>
      </c>
      <c r="Q271" s="16"/>
      <c r="R271" s="18">
        <f t="shared" si="92"/>
        <v>0</v>
      </c>
      <c r="S271" s="16"/>
      <c r="T271" s="18">
        <f t="shared" si="93"/>
        <v>0</v>
      </c>
      <c r="U271" s="16"/>
      <c r="V271" s="18">
        <f t="shared" si="108"/>
        <v>0</v>
      </c>
      <c r="W271" s="16">
        <v>2</v>
      </c>
      <c r="X271" s="18">
        <f t="shared" si="94"/>
        <v>31635.305939391939</v>
      </c>
      <c r="Y271" s="16"/>
      <c r="Z271" s="18">
        <f t="shared" si="95"/>
        <v>0</v>
      </c>
      <c r="AA271" s="16"/>
      <c r="AB271" s="18">
        <f t="shared" si="96"/>
        <v>0</v>
      </c>
      <c r="AC271" s="16"/>
      <c r="AD271" s="18">
        <f t="shared" si="97"/>
        <v>0</v>
      </c>
      <c r="AE271" s="16"/>
      <c r="AF271" s="18">
        <f t="shared" si="98"/>
        <v>0</v>
      </c>
      <c r="AG271" s="16"/>
      <c r="AH271" s="18">
        <f t="shared" si="99"/>
        <v>0</v>
      </c>
      <c r="AI271" s="16"/>
      <c r="AJ271" s="18">
        <f t="shared" si="100"/>
        <v>0</v>
      </c>
      <c r="AK271" s="16"/>
      <c r="AL271" s="18">
        <f t="shared" si="109"/>
        <v>0</v>
      </c>
      <c r="AM271" s="16"/>
      <c r="AN271" s="18">
        <f t="shared" si="101"/>
        <v>0</v>
      </c>
      <c r="AO271" s="16"/>
      <c r="AP271" s="18">
        <f t="shared" si="102"/>
        <v>0</v>
      </c>
      <c r="AQ271" s="16">
        <v>2</v>
      </c>
      <c r="AR271" s="18">
        <f t="shared" si="103"/>
        <v>42515.205817511225</v>
      </c>
      <c r="AS271" s="16"/>
      <c r="AT271" s="18">
        <f t="shared" si="104"/>
        <v>0</v>
      </c>
      <c r="AU271" s="16"/>
      <c r="AV271" s="18">
        <f t="shared" si="105"/>
        <v>0</v>
      </c>
      <c r="AW271" s="16"/>
      <c r="AX271" s="18">
        <f t="shared" si="106"/>
        <v>0</v>
      </c>
      <c r="AY271" s="54">
        <f t="shared" si="110"/>
        <v>74150.511756903172</v>
      </c>
    </row>
    <row r="272" spans="1:51">
      <c r="A272" s="55" t="s">
        <v>695</v>
      </c>
      <c r="B272" s="56" t="s">
        <v>353</v>
      </c>
      <c r="C272" s="19" t="s">
        <v>732</v>
      </c>
      <c r="D272" s="55" t="s">
        <v>268</v>
      </c>
      <c r="E272" s="55" t="s">
        <v>354</v>
      </c>
      <c r="F272" s="15">
        <f>'[2]F&amp;B Equipment'!CT272</f>
        <v>2</v>
      </c>
      <c r="G272" s="15">
        <v>10</v>
      </c>
      <c r="H272" s="15" t="s">
        <v>845</v>
      </c>
      <c r="I272" s="67">
        <v>90496</v>
      </c>
      <c r="J272" s="407">
        <f t="shared" si="107"/>
        <v>180992</v>
      </c>
      <c r="K272" s="37"/>
      <c r="L272" s="336">
        <f t="shared" si="89"/>
        <v>0</v>
      </c>
      <c r="M272" s="16"/>
      <c r="N272" s="17">
        <f t="shared" si="90"/>
        <v>0</v>
      </c>
      <c r="O272" s="16"/>
      <c r="P272" s="17">
        <f t="shared" si="91"/>
        <v>0</v>
      </c>
      <c r="Q272" s="16"/>
      <c r="R272" s="18">
        <f t="shared" si="92"/>
        <v>0</v>
      </c>
      <c r="S272" s="16"/>
      <c r="T272" s="18">
        <f t="shared" si="93"/>
        <v>0</v>
      </c>
      <c r="U272" s="16"/>
      <c r="V272" s="18">
        <f t="shared" si="108"/>
        <v>0</v>
      </c>
      <c r="W272" s="16"/>
      <c r="X272" s="18">
        <f t="shared" si="94"/>
        <v>0</v>
      </c>
      <c r="Y272" s="16"/>
      <c r="Z272" s="18">
        <f t="shared" si="95"/>
        <v>0</v>
      </c>
      <c r="AA272" s="16"/>
      <c r="AB272" s="18">
        <f t="shared" si="96"/>
        <v>0</v>
      </c>
      <c r="AC272" s="16"/>
      <c r="AD272" s="18">
        <f t="shared" si="97"/>
        <v>0</v>
      </c>
      <c r="AE272" s="16">
        <v>2</v>
      </c>
      <c r="AF272" s="18">
        <f t="shared" si="98"/>
        <v>254195.63610551707</v>
      </c>
      <c r="AG272" s="16"/>
      <c r="AH272" s="18">
        <f t="shared" si="99"/>
        <v>0</v>
      </c>
      <c r="AI272" s="16"/>
      <c r="AJ272" s="18">
        <f t="shared" si="100"/>
        <v>0</v>
      </c>
      <c r="AK272" s="16"/>
      <c r="AL272" s="18">
        <f t="shared" si="109"/>
        <v>0</v>
      </c>
      <c r="AM272" s="16"/>
      <c r="AN272" s="18">
        <f t="shared" si="101"/>
        <v>0</v>
      </c>
      <c r="AO272" s="16"/>
      <c r="AP272" s="18">
        <f t="shared" si="102"/>
        <v>0</v>
      </c>
      <c r="AQ272" s="16"/>
      <c r="AR272" s="18">
        <f t="shared" si="103"/>
        <v>0</v>
      </c>
      <c r="AS272" s="16"/>
      <c r="AT272" s="18">
        <f t="shared" si="104"/>
        <v>0</v>
      </c>
      <c r="AU272" s="16"/>
      <c r="AV272" s="18">
        <f t="shared" si="105"/>
        <v>0</v>
      </c>
      <c r="AW272" s="16"/>
      <c r="AX272" s="18">
        <f t="shared" si="106"/>
        <v>0</v>
      </c>
      <c r="AY272" s="54">
        <f t="shared" si="110"/>
        <v>254195.63610551707</v>
      </c>
    </row>
    <row r="273" spans="1:51">
      <c r="A273" s="55" t="s">
        <v>695</v>
      </c>
      <c r="B273" s="55" t="s">
        <v>355</v>
      </c>
      <c r="C273" s="15" t="s">
        <v>356</v>
      </c>
      <c r="D273" s="55" t="s">
        <v>268</v>
      </c>
      <c r="E273" s="55"/>
      <c r="F273" s="15">
        <f>'[2]F&amp;B Equipment'!CT273</f>
        <v>2</v>
      </c>
      <c r="G273" s="15">
        <v>10</v>
      </c>
      <c r="H273" s="15" t="s">
        <v>845</v>
      </c>
      <c r="I273" s="67">
        <v>36000</v>
      </c>
      <c r="J273" s="407">
        <f t="shared" si="107"/>
        <v>72000</v>
      </c>
      <c r="K273" s="37"/>
      <c r="L273" s="336">
        <f t="shared" si="89"/>
        <v>0</v>
      </c>
      <c r="M273" s="16"/>
      <c r="N273" s="17">
        <f t="shared" si="90"/>
        <v>0</v>
      </c>
      <c r="O273" s="16"/>
      <c r="P273" s="17">
        <f t="shared" si="91"/>
        <v>0</v>
      </c>
      <c r="Q273" s="16"/>
      <c r="R273" s="18">
        <f t="shared" si="92"/>
        <v>0</v>
      </c>
      <c r="S273" s="16"/>
      <c r="T273" s="18">
        <f t="shared" si="93"/>
        <v>0</v>
      </c>
      <c r="U273" s="16"/>
      <c r="V273" s="18">
        <f t="shared" si="108"/>
        <v>0</v>
      </c>
      <c r="W273" s="16"/>
      <c r="X273" s="18">
        <f t="shared" si="94"/>
        <v>0</v>
      </c>
      <c r="Y273" s="16">
        <v>2</v>
      </c>
      <c r="Z273" s="18">
        <f t="shared" si="95"/>
        <v>92540.008222834731</v>
      </c>
      <c r="AA273" s="16"/>
      <c r="AB273" s="18">
        <f t="shared" si="96"/>
        <v>0</v>
      </c>
      <c r="AC273" s="16"/>
      <c r="AD273" s="18">
        <f t="shared" si="97"/>
        <v>0</v>
      </c>
      <c r="AE273" s="16"/>
      <c r="AF273" s="18">
        <f t="shared" si="98"/>
        <v>0</v>
      </c>
      <c r="AG273" s="16"/>
      <c r="AH273" s="18">
        <f t="shared" si="99"/>
        <v>0</v>
      </c>
      <c r="AI273" s="16"/>
      <c r="AJ273" s="18">
        <f t="shared" si="100"/>
        <v>0</v>
      </c>
      <c r="AK273" s="16"/>
      <c r="AL273" s="18">
        <f t="shared" si="109"/>
        <v>0</v>
      </c>
      <c r="AM273" s="16"/>
      <c r="AN273" s="18">
        <f t="shared" si="101"/>
        <v>0</v>
      </c>
      <c r="AO273" s="16"/>
      <c r="AP273" s="18">
        <f t="shared" si="102"/>
        <v>0</v>
      </c>
      <c r="AQ273" s="16"/>
      <c r="AR273" s="18">
        <f t="shared" si="103"/>
        <v>0</v>
      </c>
      <c r="AS273" s="16">
        <v>2</v>
      </c>
      <c r="AT273" s="18">
        <f t="shared" si="104"/>
        <v>124366.03279530736</v>
      </c>
      <c r="AU273" s="16"/>
      <c r="AV273" s="18">
        <f t="shared" si="105"/>
        <v>0</v>
      </c>
      <c r="AW273" s="16"/>
      <c r="AX273" s="18">
        <f t="shared" si="106"/>
        <v>0</v>
      </c>
      <c r="AY273" s="54">
        <f t="shared" si="110"/>
        <v>216906.04101814207</v>
      </c>
    </row>
    <row r="274" spans="1:51">
      <c r="A274" s="55" t="s">
        <v>695</v>
      </c>
      <c r="B274" s="55" t="s">
        <v>355</v>
      </c>
      <c r="C274" s="15" t="s">
        <v>357</v>
      </c>
      <c r="D274" s="55" t="s">
        <v>358</v>
      </c>
      <c r="E274" s="55" t="s">
        <v>703</v>
      </c>
      <c r="F274" s="15">
        <f>'[2]F&amp;B Equipment'!CT274</f>
        <v>1</v>
      </c>
      <c r="G274" s="15">
        <v>10</v>
      </c>
      <c r="H274" s="15" t="s">
        <v>845</v>
      </c>
      <c r="I274" s="67">
        <v>19500</v>
      </c>
      <c r="J274" s="407">
        <f t="shared" si="107"/>
        <v>19500</v>
      </c>
      <c r="K274" s="37"/>
      <c r="L274" s="336">
        <f t="shared" si="89"/>
        <v>0</v>
      </c>
      <c r="M274" s="16"/>
      <c r="N274" s="17">
        <f t="shared" si="90"/>
        <v>0</v>
      </c>
      <c r="O274" s="16"/>
      <c r="P274" s="17">
        <f t="shared" si="91"/>
        <v>0</v>
      </c>
      <c r="Q274" s="16"/>
      <c r="R274" s="18">
        <f t="shared" si="92"/>
        <v>0</v>
      </c>
      <c r="S274" s="16"/>
      <c r="T274" s="18">
        <f t="shared" si="93"/>
        <v>0</v>
      </c>
      <c r="U274" s="16"/>
      <c r="V274" s="18">
        <f t="shared" si="108"/>
        <v>0</v>
      </c>
      <c r="W274" s="16"/>
      <c r="X274" s="18">
        <f t="shared" si="94"/>
        <v>0</v>
      </c>
      <c r="Y274" s="16">
        <v>1</v>
      </c>
      <c r="Z274" s="18">
        <f t="shared" si="95"/>
        <v>25062.918893684408</v>
      </c>
      <c r="AA274" s="16"/>
      <c r="AB274" s="18">
        <f t="shared" si="96"/>
        <v>0</v>
      </c>
      <c r="AC274" s="16"/>
      <c r="AD274" s="18">
        <f t="shared" si="97"/>
        <v>0</v>
      </c>
      <c r="AE274" s="16"/>
      <c r="AF274" s="18">
        <f t="shared" si="98"/>
        <v>0</v>
      </c>
      <c r="AG274" s="16"/>
      <c r="AH274" s="18">
        <f t="shared" si="99"/>
        <v>0</v>
      </c>
      <c r="AI274" s="16"/>
      <c r="AJ274" s="18">
        <f t="shared" si="100"/>
        <v>0</v>
      </c>
      <c r="AK274" s="16"/>
      <c r="AL274" s="18">
        <f t="shared" si="109"/>
        <v>0</v>
      </c>
      <c r="AM274" s="16"/>
      <c r="AN274" s="18">
        <f t="shared" si="101"/>
        <v>0</v>
      </c>
      <c r="AO274" s="16"/>
      <c r="AP274" s="18">
        <f t="shared" si="102"/>
        <v>0</v>
      </c>
      <c r="AQ274" s="16"/>
      <c r="AR274" s="18">
        <f t="shared" si="103"/>
        <v>0</v>
      </c>
      <c r="AS274" s="16">
        <v>1</v>
      </c>
      <c r="AT274" s="18">
        <f t="shared" si="104"/>
        <v>33682.467215395744</v>
      </c>
      <c r="AU274" s="16"/>
      <c r="AV274" s="18">
        <f t="shared" si="105"/>
        <v>0</v>
      </c>
      <c r="AW274" s="16"/>
      <c r="AX274" s="18">
        <f t="shared" si="106"/>
        <v>0</v>
      </c>
      <c r="AY274" s="54">
        <f t="shared" si="110"/>
        <v>58745.386109080151</v>
      </c>
    </row>
    <row r="275" spans="1:51">
      <c r="A275" s="55" t="s">
        <v>695</v>
      </c>
      <c r="B275" s="55" t="s">
        <v>359</v>
      </c>
      <c r="C275" s="15" t="s">
        <v>360</v>
      </c>
      <c r="D275" s="55" t="s">
        <v>347</v>
      </c>
      <c r="E275" s="55"/>
      <c r="F275" s="15">
        <f>'[2]F&amp;B Equipment'!CT275</f>
        <v>4</v>
      </c>
      <c r="G275" s="15">
        <v>10</v>
      </c>
      <c r="H275" s="15" t="s">
        <v>845</v>
      </c>
      <c r="I275" s="67">
        <v>5583</v>
      </c>
      <c r="J275" s="407">
        <f t="shared" si="107"/>
        <v>22332</v>
      </c>
      <c r="K275" s="37"/>
      <c r="L275" s="336">
        <f t="shared" si="89"/>
        <v>0</v>
      </c>
      <c r="M275" s="16"/>
      <c r="N275" s="17">
        <f t="shared" si="90"/>
        <v>0</v>
      </c>
      <c r="O275" s="16"/>
      <c r="P275" s="17">
        <f t="shared" si="91"/>
        <v>0</v>
      </c>
      <c r="Q275" s="16"/>
      <c r="R275" s="18">
        <f t="shared" si="92"/>
        <v>0</v>
      </c>
      <c r="S275" s="16"/>
      <c r="T275" s="18">
        <f t="shared" si="93"/>
        <v>0</v>
      </c>
      <c r="U275" s="16"/>
      <c r="V275" s="18">
        <f t="shared" si="108"/>
        <v>0</v>
      </c>
      <c r="W275" s="16"/>
      <c r="X275" s="18">
        <f t="shared" si="94"/>
        <v>0</v>
      </c>
      <c r="Y275" s="16"/>
      <c r="Z275" s="18">
        <f t="shared" si="95"/>
        <v>0</v>
      </c>
      <c r="AA275" s="16"/>
      <c r="AB275" s="18">
        <f t="shared" si="96"/>
        <v>0</v>
      </c>
      <c r="AC275" s="16"/>
      <c r="AD275" s="18">
        <f t="shared" si="97"/>
        <v>0</v>
      </c>
      <c r="AE275" s="16"/>
      <c r="AF275" s="18">
        <f t="shared" si="98"/>
        <v>0</v>
      </c>
      <c r="AG275" s="16"/>
      <c r="AH275" s="18">
        <f t="shared" si="99"/>
        <v>0</v>
      </c>
      <c r="AI275" s="16"/>
      <c r="AJ275" s="18">
        <f t="shared" si="100"/>
        <v>0</v>
      </c>
      <c r="AK275" s="16"/>
      <c r="AL275" s="18">
        <f t="shared" si="109"/>
        <v>0</v>
      </c>
      <c r="AM275" s="16"/>
      <c r="AN275" s="18">
        <f t="shared" si="101"/>
        <v>0</v>
      </c>
      <c r="AO275" s="16"/>
      <c r="AP275" s="18">
        <f t="shared" si="102"/>
        <v>0</v>
      </c>
      <c r="AQ275" s="16"/>
      <c r="AR275" s="18">
        <f t="shared" si="103"/>
        <v>0</v>
      </c>
      <c r="AS275" s="16"/>
      <c r="AT275" s="18">
        <f t="shared" si="104"/>
        <v>0</v>
      </c>
      <c r="AU275" s="16"/>
      <c r="AV275" s="18">
        <f t="shared" si="105"/>
        <v>0</v>
      </c>
      <c r="AW275" s="16"/>
      <c r="AX275" s="18">
        <f t="shared" si="106"/>
        <v>0</v>
      </c>
      <c r="AY275" s="54">
        <f t="shared" si="110"/>
        <v>0</v>
      </c>
    </row>
    <row r="276" spans="1:51">
      <c r="A276" s="55" t="s">
        <v>643</v>
      </c>
      <c r="B276" s="55" t="s">
        <v>644</v>
      </c>
      <c r="C276" s="15" t="s">
        <v>805</v>
      </c>
      <c r="D276" s="55"/>
      <c r="E276" s="55"/>
      <c r="F276" s="15">
        <f>'[2]F&amp;B Equipment'!CT276</f>
        <v>6</v>
      </c>
      <c r="G276" s="15">
        <v>15</v>
      </c>
      <c r="H276" s="15" t="s">
        <v>845</v>
      </c>
      <c r="I276" s="67">
        <v>2650</v>
      </c>
      <c r="J276" s="407">
        <f t="shared" si="107"/>
        <v>15900</v>
      </c>
      <c r="K276" s="37"/>
      <c r="L276" s="336">
        <f t="shared" si="89"/>
        <v>0</v>
      </c>
      <c r="M276" s="16"/>
      <c r="N276" s="17">
        <f t="shared" si="90"/>
        <v>0</v>
      </c>
      <c r="O276" s="16"/>
      <c r="P276" s="17">
        <f t="shared" si="91"/>
        <v>0</v>
      </c>
      <c r="Q276" s="16"/>
      <c r="R276" s="18">
        <f t="shared" si="92"/>
        <v>0</v>
      </c>
      <c r="S276" s="16"/>
      <c r="T276" s="18">
        <f t="shared" si="93"/>
        <v>0</v>
      </c>
      <c r="U276" s="16"/>
      <c r="V276" s="18">
        <f t="shared" si="108"/>
        <v>0</v>
      </c>
      <c r="W276" s="16"/>
      <c r="X276" s="18">
        <f t="shared" si="94"/>
        <v>0</v>
      </c>
      <c r="Y276" s="16"/>
      <c r="Z276" s="18">
        <f t="shared" si="95"/>
        <v>0</v>
      </c>
      <c r="AA276" s="16"/>
      <c r="AB276" s="18">
        <f t="shared" si="96"/>
        <v>0</v>
      </c>
      <c r="AC276" s="16"/>
      <c r="AD276" s="18">
        <f t="shared" si="97"/>
        <v>0</v>
      </c>
      <c r="AE276" s="16"/>
      <c r="AF276" s="18">
        <f t="shared" si="98"/>
        <v>0</v>
      </c>
      <c r="AG276" s="16"/>
      <c r="AH276" s="18">
        <f t="shared" si="99"/>
        <v>0</v>
      </c>
      <c r="AI276" s="16"/>
      <c r="AJ276" s="18">
        <f t="shared" si="100"/>
        <v>0</v>
      </c>
      <c r="AK276" s="16"/>
      <c r="AL276" s="18">
        <f t="shared" si="109"/>
        <v>0</v>
      </c>
      <c r="AM276" s="16">
        <v>6</v>
      </c>
      <c r="AN276" s="18">
        <f t="shared" si="101"/>
        <v>25133.602057632303</v>
      </c>
      <c r="AO276" s="16"/>
      <c r="AP276" s="18">
        <f t="shared" si="102"/>
        <v>0</v>
      </c>
      <c r="AQ276" s="16"/>
      <c r="AR276" s="18">
        <f t="shared" si="103"/>
        <v>0</v>
      </c>
      <c r="AS276" s="16"/>
      <c r="AT276" s="18">
        <f t="shared" si="104"/>
        <v>0</v>
      </c>
      <c r="AU276" s="16"/>
      <c r="AV276" s="18">
        <f t="shared" si="105"/>
        <v>0</v>
      </c>
      <c r="AW276" s="16"/>
      <c r="AX276" s="18">
        <f t="shared" si="106"/>
        <v>0</v>
      </c>
      <c r="AY276" s="54">
        <f t="shared" si="110"/>
        <v>25133.602057632303</v>
      </c>
    </row>
    <row r="277" spans="1:51">
      <c r="A277" s="72" t="s">
        <v>878</v>
      </c>
      <c r="B277" s="72" t="s">
        <v>877</v>
      </c>
      <c r="C277" s="15" t="s">
        <v>694</v>
      </c>
      <c r="D277" s="327" t="s">
        <v>880</v>
      </c>
      <c r="E277" s="327" t="s">
        <v>881</v>
      </c>
      <c r="F277" s="15">
        <f>'[2]F&amp;B Equipment'!CT277</f>
        <v>0</v>
      </c>
      <c r="G277" s="15">
        <v>7</v>
      </c>
      <c r="H277" s="15" t="s">
        <v>833</v>
      </c>
      <c r="I277" s="403">
        <v>1.64</v>
      </c>
      <c r="J277" s="408" t="s">
        <v>150</v>
      </c>
      <c r="K277" s="337">
        <v>2000</v>
      </c>
      <c r="L277" s="338">
        <f t="shared" si="89"/>
        <v>3411.2000000000003</v>
      </c>
      <c r="M277" s="24"/>
      <c r="N277" s="339">
        <f t="shared" si="90"/>
        <v>0</v>
      </c>
      <c r="O277" s="24"/>
      <c r="P277" s="339">
        <f t="shared" si="91"/>
        <v>0</v>
      </c>
      <c r="Q277" s="24"/>
      <c r="R277" s="340">
        <f t="shared" si="92"/>
        <v>0</v>
      </c>
      <c r="S277" s="397">
        <v>2000</v>
      </c>
      <c r="T277" s="340">
        <f t="shared" si="93"/>
        <v>3857.9732043839999</v>
      </c>
      <c r="U277" s="24"/>
      <c r="V277" s="340">
        <f t="shared" si="108"/>
        <v>0</v>
      </c>
      <c r="W277" s="24"/>
      <c r="X277" s="340">
        <f t="shared" si="94"/>
        <v>0</v>
      </c>
      <c r="Y277" s="24"/>
      <c r="Z277" s="340">
        <f t="shared" si="95"/>
        <v>0</v>
      </c>
      <c r="AA277" s="24"/>
      <c r="AB277" s="340">
        <f t="shared" si="96"/>
        <v>0</v>
      </c>
      <c r="AC277" s="397">
        <v>2000</v>
      </c>
      <c r="AD277" s="340">
        <f t="shared" si="97"/>
        <v>4472.448315186467</v>
      </c>
      <c r="AE277" s="24"/>
      <c r="AF277" s="340">
        <f t="shared" si="98"/>
        <v>0</v>
      </c>
      <c r="AG277" s="24"/>
      <c r="AH277" s="340">
        <f t="shared" si="99"/>
        <v>0</v>
      </c>
      <c r="AI277" s="24"/>
      <c r="AJ277" s="340">
        <f t="shared" si="100"/>
        <v>0</v>
      </c>
      <c r="AK277" s="24"/>
      <c r="AL277" s="340">
        <f t="shared" si="109"/>
        <v>0</v>
      </c>
      <c r="AM277" s="397">
        <v>2000</v>
      </c>
      <c r="AN277" s="340">
        <f t="shared" si="101"/>
        <v>5184.7933804423865</v>
      </c>
      <c r="AO277" s="24"/>
      <c r="AP277" s="340">
        <f t="shared" si="102"/>
        <v>0</v>
      </c>
      <c r="AQ277" s="24"/>
      <c r="AR277" s="340">
        <f t="shared" si="103"/>
        <v>0</v>
      </c>
      <c r="AS277" s="24"/>
      <c r="AT277" s="340">
        <f t="shared" si="104"/>
        <v>0</v>
      </c>
      <c r="AU277" s="24"/>
      <c r="AV277" s="340">
        <f t="shared" si="105"/>
        <v>0</v>
      </c>
      <c r="AW277" s="397">
        <v>2000</v>
      </c>
      <c r="AX277" s="340">
        <f t="shared" si="106"/>
        <v>6010.5965465491154</v>
      </c>
      <c r="AY277" s="54">
        <f t="shared" si="110"/>
        <v>22937.01144656197</v>
      </c>
    </row>
    <row r="278" spans="1:51">
      <c r="A278" s="55" t="s">
        <v>878</v>
      </c>
      <c r="B278" s="72" t="s">
        <v>882</v>
      </c>
      <c r="C278" s="15" t="s">
        <v>879</v>
      </c>
      <c r="D278" s="20"/>
      <c r="E278" s="20"/>
      <c r="F278" s="15">
        <f>'[2]F&amp;B Equipment'!CT278</f>
        <v>0</v>
      </c>
      <c r="G278" s="15">
        <v>10</v>
      </c>
      <c r="H278" s="15" t="s">
        <v>845</v>
      </c>
      <c r="I278" s="403">
        <v>10</v>
      </c>
      <c r="J278" s="486" t="s">
        <v>150</v>
      </c>
      <c r="K278" s="72"/>
      <c r="L278" s="341">
        <v>0</v>
      </c>
      <c r="M278" s="72"/>
      <c r="N278" s="341">
        <v>0</v>
      </c>
      <c r="O278" s="342">
        <v>2500</v>
      </c>
      <c r="P278" s="343">
        <f t="shared" si="91"/>
        <v>27717.3</v>
      </c>
      <c r="Q278" s="72"/>
      <c r="R278" s="344">
        <f t="shared" si="92"/>
        <v>0</v>
      </c>
      <c r="S278" s="72"/>
      <c r="T278" s="341">
        <v>0</v>
      </c>
      <c r="U278" s="72"/>
      <c r="V278" s="341">
        <v>0</v>
      </c>
      <c r="W278" s="72"/>
      <c r="X278" s="341">
        <v>0</v>
      </c>
      <c r="Y278" s="72"/>
      <c r="Z278" s="341">
        <v>0</v>
      </c>
      <c r="AA278" s="342">
        <v>2500</v>
      </c>
      <c r="AB278" s="343">
        <f t="shared" si="96"/>
        <v>33095.905718583257</v>
      </c>
      <c r="AC278" s="72"/>
      <c r="AD278" s="341">
        <v>0</v>
      </c>
      <c r="AE278" s="72"/>
      <c r="AF278" s="341">
        <v>0</v>
      </c>
      <c r="AG278" s="72"/>
      <c r="AH278" s="341">
        <v>0</v>
      </c>
      <c r="AI278" s="72"/>
      <c r="AJ278" s="341">
        <v>0</v>
      </c>
      <c r="AK278" s="72"/>
      <c r="AL278" s="344">
        <f t="shared" si="109"/>
        <v>0</v>
      </c>
      <c r="AM278" s="72"/>
      <c r="AN278" s="341">
        <v>0</v>
      </c>
      <c r="AO278" s="342">
        <v>2500</v>
      </c>
      <c r="AP278" s="343">
        <f t="shared" si="102"/>
        <v>40703.789495851051</v>
      </c>
      <c r="AQ278" s="72"/>
      <c r="AR278" s="341">
        <v>0</v>
      </c>
      <c r="AS278" s="72"/>
      <c r="AT278" s="344">
        <f t="shared" si="104"/>
        <v>0</v>
      </c>
      <c r="AU278" s="72"/>
      <c r="AV278" s="344">
        <f t="shared" si="105"/>
        <v>0</v>
      </c>
      <c r="AW278" s="72"/>
      <c r="AX278" s="341">
        <v>0</v>
      </c>
      <c r="AY278" s="54">
        <f t="shared" si="110"/>
        <v>101516.99521443431</v>
      </c>
    </row>
    <row r="279" spans="1:51" ht="16.5" thickBot="1">
      <c r="A279" s="66"/>
      <c r="B279" s="66"/>
      <c r="C279" s="394" t="s">
        <v>150</v>
      </c>
      <c r="D279" s="20"/>
      <c r="E279" s="20"/>
      <c r="F279" s="20"/>
      <c r="G279" s="15"/>
      <c r="H279" s="390"/>
      <c r="I279" s="398"/>
      <c r="J279" s="66"/>
      <c r="K279" s="24"/>
      <c r="L279" s="31" t="s">
        <v>150</v>
      </c>
      <c r="M279" s="24"/>
      <c r="N279" s="31" t="s">
        <v>150</v>
      </c>
      <c r="O279" s="24"/>
      <c r="P279" s="31" t="s">
        <v>150</v>
      </c>
      <c r="Q279" s="24"/>
      <c r="R279" s="23" t="s">
        <v>150</v>
      </c>
      <c r="S279" s="24"/>
      <c r="T279" s="23" t="s">
        <v>150</v>
      </c>
      <c r="U279" s="24"/>
      <c r="V279" s="23" t="s">
        <v>150</v>
      </c>
      <c r="W279" s="24"/>
      <c r="X279" s="23" t="s">
        <v>150</v>
      </c>
      <c r="Y279" s="24"/>
      <c r="Z279" s="23" t="s">
        <v>150</v>
      </c>
      <c r="AA279" s="24"/>
      <c r="AB279" s="23" t="s">
        <v>150</v>
      </c>
      <c r="AC279" s="24"/>
      <c r="AD279" s="23" t="s">
        <v>150</v>
      </c>
      <c r="AE279" s="24"/>
      <c r="AF279" s="23" t="s">
        <v>150</v>
      </c>
      <c r="AG279" s="24"/>
      <c r="AH279" s="23" t="s">
        <v>150</v>
      </c>
      <c r="AI279" s="24"/>
      <c r="AJ279" s="23" t="s">
        <v>150</v>
      </c>
      <c r="AK279" s="24"/>
      <c r="AL279" s="23" t="s">
        <v>150</v>
      </c>
      <c r="AM279" s="24"/>
      <c r="AN279" s="23" t="s">
        <v>150</v>
      </c>
      <c r="AO279" s="24"/>
      <c r="AP279" s="23" t="s">
        <v>150</v>
      </c>
      <c r="AQ279" s="24"/>
      <c r="AR279" s="23" t="s">
        <v>150</v>
      </c>
      <c r="AS279" s="24"/>
      <c r="AT279" s="23" t="s">
        <v>150</v>
      </c>
      <c r="AU279" s="24"/>
      <c r="AV279" s="23" t="s">
        <v>150</v>
      </c>
      <c r="AW279" s="24"/>
      <c r="AX279" s="23" t="s">
        <v>150</v>
      </c>
      <c r="AY279" s="54">
        <f t="shared" si="110"/>
        <v>0</v>
      </c>
    </row>
    <row r="280" spans="1:51" ht="16.5" thickBot="1">
      <c r="A280" s="21"/>
      <c r="B280" s="44" t="s">
        <v>647</v>
      </c>
      <c r="C280" s="76"/>
      <c r="D280" s="76"/>
      <c r="E280" s="76"/>
      <c r="F280" s="76"/>
      <c r="G280" s="25"/>
      <c r="H280" s="399"/>
      <c r="I280" s="400"/>
      <c r="J280" s="401"/>
      <c r="K280" s="400"/>
      <c r="L280" s="401">
        <f>SUM(L9:L279)</f>
        <v>1401171.2</v>
      </c>
      <c r="M280" s="400"/>
      <c r="N280" s="401">
        <f>SUM(N9:N279)</f>
        <v>654792.88400000008</v>
      </c>
      <c r="O280" s="400"/>
      <c r="P280" s="401">
        <f>SUM(P9:P279)</f>
        <v>457982.9261279999</v>
      </c>
      <c r="Q280" s="400"/>
      <c r="R280" s="401">
        <f>SUM(R9:R279)</f>
        <v>757514.3633460002</v>
      </c>
      <c r="S280" s="400"/>
      <c r="T280" s="401">
        <f>SUM(T9:T279)</f>
        <v>1103175.6756801768</v>
      </c>
      <c r="U280" s="400"/>
      <c r="V280" s="401">
        <f>SUM(V9:V279)</f>
        <v>1260725.6799384356</v>
      </c>
      <c r="W280" s="402"/>
      <c r="X280" s="401">
        <f>SUM(X9:X279)</f>
        <v>2749326.7081590579</v>
      </c>
      <c r="Y280" s="400"/>
      <c r="Z280" s="401">
        <f>SUM(Z9:Z279)</f>
        <v>2473622.6959099961</v>
      </c>
      <c r="AA280" s="400"/>
      <c r="AB280" s="401">
        <f>SUM(AB9:AB279)</f>
        <v>1298312.6662531588</v>
      </c>
      <c r="AC280" s="400"/>
      <c r="AD280" s="401">
        <f>SUM(AD9:AD279)</f>
        <v>1377259.0969814137</v>
      </c>
      <c r="AE280" s="400"/>
      <c r="AF280" s="401">
        <f>SUM(AF9:AF279)</f>
        <v>736230.85220823635</v>
      </c>
      <c r="AG280" s="400"/>
      <c r="AH280" s="401">
        <f>SUM(AH9:AH279)</f>
        <v>1381837.8113503442</v>
      </c>
      <c r="AI280" s="400"/>
      <c r="AJ280" s="401">
        <f>SUM(AJ9:AJ279)</f>
        <v>2809230.3686774853</v>
      </c>
      <c r="AK280" s="400"/>
      <c r="AL280" s="401">
        <f>SUM(AL9:AL279)</f>
        <v>3027003.7387098558</v>
      </c>
      <c r="AM280" s="400"/>
      <c r="AN280" s="401">
        <f>SUM(AN9:AN279)</f>
        <v>5480492.579744962</v>
      </c>
      <c r="AO280" s="400"/>
      <c r="AP280" s="401">
        <f>SUM(AP9:AP279)</f>
        <v>2188437.614092852</v>
      </c>
      <c r="AQ280" s="402"/>
      <c r="AR280" s="401">
        <f>SUM(AR9:AR279)</f>
        <v>1363807.0384922726</v>
      </c>
      <c r="AS280" s="400"/>
      <c r="AT280" s="401">
        <f>SUM(AT9:AT279)</f>
        <v>1527323.7030050703</v>
      </c>
      <c r="AU280" s="400"/>
      <c r="AV280" s="401">
        <f>SUM(AV9:AV279)</f>
        <v>1598705.8848449315</v>
      </c>
      <c r="AW280" s="400"/>
      <c r="AX280" s="401">
        <f>SUM(AX9:AX279)</f>
        <v>2035384.0680488723</v>
      </c>
      <c r="AY280" s="401">
        <f>SUM(AY9:AY279)</f>
        <v>35682337.555571139</v>
      </c>
    </row>
    <row r="281" spans="1:51">
      <c r="A281" s="334" t="s">
        <v>150</v>
      </c>
      <c r="B281" s="66"/>
      <c r="C281" s="334"/>
      <c r="D281" s="335" t="s">
        <v>150</v>
      </c>
      <c r="E281" s="334" t="s">
        <v>150</v>
      </c>
      <c r="F281" s="334"/>
      <c r="G281" s="334" t="s">
        <v>150</v>
      </c>
      <c r="H281" s="334" t="s">
        <v>150</v>
      </c>
      <c r="I281" s="334" t="s">
        <v>150</v>
      </c>
      <c r="J281" s="334" t="s">
        <v>150</v>
      </c>
      <c r="K281" s="334" t="s">
        <v>150</v>
      </c>
      <c r="L281" s="334" t="s">
        <v>150</v>
      </c>
      <c r="M281" s="334" t="s">
        <v>150</v>
      </c>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30"/>
    </row>
    <row r="282" spans="1:51" ht="63">
      <c r="A282" s="69" t="s">
        <v>696</v>
      </c>
      <c r="B282" s="83" t="s">
        <v>697</v>
      </c>
      <c r="C282" s="70" t="s">
        <v>698</v>
      </c>
      <c r="D282" s="84" t="s">
        <v>664</v>
      </c>
      <c r="E282" s="84" t="s">
        <v>145</v>
      </c>
      <c r="F282" s="84" t="s">
        <v>789</v>
      </c>
      <c r="G282" s="85" t="s">
        <v>146</v>
      </c>
      <c r="H282" s="85" t="s">
        <v>147</v>
      </c>
      <c r="I282" s="89" t="s">
        <v>788</v>
      </c>
      <c r="J282" s="404" t="s">
        <v>148</v>
      </c>
      <c r="K282" s="515">
        <v>2025</v>
      </c>
      <c r="L282" s="516"/>
      <c r="M282" s="515">
        <v>2026</v>
      </c>
      <c r="N282" s="516"/>
      <c r="O282" s="515">
        <v>2027</v>
      </c>
      <c r="P282" s="516"/>
      <c r="Q282" s="515">
        <v>2028</v>
      </c>
      <c r="R282" s="516"/>
      <c r="S282" s="515">
        <v>2029</v>
      </c>
      <c r="T282" s="516"/>
      <c r="U282" s="515">
        <v>2030</v>
      </c>
      <c r="V282" s="516"/>
      <c r="W282" s="515">
        <v>2031</v>
      </c>
      <c r="X282" s="516"/>
      <c r="Y282" s="515">
        <v>2032</v>
      </c>
      <c r="Z282" s="516"/>
      <c r="AA282" s="515">
        <v>2033</v>
      </c>
      <c r="AB282" s="516"/>
      <c r="AC282" s="515">
        <v>2034</v>
      </c>
      <c r="AD282" s="516"/>
      <c r="AE282" s="515">
        <v>2035</v>
      </c>
      <c r="AF282" s="516"/>
      <c r="AG282" s="515">
        <v>2036</v>
      </c>
      <c r="AH282" s="516"/>
      <c r="AI282" s="515">
        <v>2037</v>
      </c>
      <c r="AJ282" s="516"/>
      <c r="AK282" s="515">
        <v>2038</v>
      </c>
      <c r="AL282" s="516"/>
      <c r="AM282" s="515">
        <v>2039</v>
      </c>
      <c r="AN282" s="516"/>
      <c r="AO282" s="515">
        <v>2040</v>
      </c>
      <c r="AP282" s="516"/>
      <c r="AQ282" s="515">
        <v>2041</v>
      </c>
      <c r="AR282" s="516"/>
      <c r="AS282" s="515">
        <v>2042</v>
      </c>
      <c r="AT282" s="516"/>
      <c r="AU282" s="515">
        <v>2043</v>
      </c>
      <c r="AV282" s="516"/>
      <c r="AW282" s="515">
        <v>2044</v>
      </c>
      <c r="AX282" s="516"/>
      <c r="AY282" s="12" t="s">
        <v>149</v>
      </c>
    </row>
    <row r="283" spans="1:51">
      <c r="A283" s="72"/>
      <c r="B283" s="72" t="s">
        <v>665</v>
      </c>
      <c r="C283" s="15" t="s">
        <v>667</v>
      </c>
      <c r="D283" s="15" t="s">
        <v>667</v>
      </c>
      <c r="E283" s="72"/>
      <c r="F283" s="22">
        <f>'[2]F&amp;B Equipment'!N288</f>
        <v>14</v>
      </c>
      <c r="G283" s="72">
        <v>10</v>
      </c>
      <c r="H283" s="15" t="s">
        <v>845</v>
      </c>
      <c r="I283" s="395">
        <v>5500</v>
      </c>
      <c r="J283" s="409">
        <f t="shared" ref="J283:J298" si="111">+F283*I283</f>
        <v>77000</v>
      </c>
      <c r="K283" s="72"/>
      <c r="L283" s="17">
        <f t="shared" ref="L283:Z298" si="112">(I283*K283)*(1+$K$8)</f>
        <v>0</v>
      </c>
      <c r="M283" s="72"/>
      <c r="N283" s="17">
        <f t="shared" si="112"/>
        <v>0</v>
      </c>
      <c r="O283" s="91">
        <v>0</v>
      </c>
      <c r="P283" s="17">
        <f t="shared" si="112"/>
        <v>0</v>
      </c>
      <c r="Q283" s="66"/>
      <c r="R283" s="17">
        <f t="shared" si="112"/>
        <v>0</v>
      </c>
      <c r="S283" s="66"/>
      <c r="T283" s="17">
        <f t="shared" si="112"/>
        <v>0</v>
      </c>
      <c r="U283" s="66"/>
      <c r="V283" s="17">
        <f t="shared" si="112"/>
        <v>0</v>
      </c>
      <c r="W283" s="66"/>
      <c r="X283" s="17">
        <f t="shared" si="112"/>
        <v>0</v>
      </c>
      <c r="Y283" s="66"/>
      <c r="Z283" s="17">
        <f t="shared" si="112"/>
        <v>0</v>
      </c>
      <c r="AA283" s="66">
        <v>14</v>
      </c>
      <c r="AB283" s="18">
        <f t="shared" ref="AB283:AP284" si="113">AA283*($I283*$AB$8)</f>
        <v>101935.38961323643</v>
      </c>
      <c r="AC283" s="66"/>
      <c r="AD283" s="17">
        <f t="shared" ref="AD283:AR283" si="114">(AA283*AC283)*(1+$K$8)</f>
        <v>0</v>
      </c>
      <c r="AE283" s="66"/>
      <c r="AF283" s="17">
        <f t="shared" si="114"/>
        <v>0</v>
      </c>
      <c r="AG283" s="66"/>
      <c r="AH283" s="17">
        <f t="shared" si="114"/>
        <v>0</v>
      </c>
      <c r="AI283" s="66"/>
      <c r="AJ283" s="17">
        <f t="shared" si="114"/>
        <v>0</v>
      </c>
      <c r="AK283" s="66"/>
      <c r="AL283" s="17">
        <f t="shared" si="114"/>
        <v>0</v>
      </c>
      <c r="AM283" s="66"/>
      <c r="AN283" s="17">
        <f t="shared" si="114"/>
        <v>0</v>
      </c>
      <c r="AO283" s="91">
        <v>0</v>
      </c>
      <c r="AP283" s="17">
        <f t="shared" si="114"/>
        <v>0</v>
      </c>
      <c r="AQ283" s="66"/>
      <c r="AR283" s="17">
        <f t="shared" si="114"/>
        <v>0</v>
      </c>
      <c r="AS283" s="66"/>
      <c r="AT283" s="17">
        <f t="shared" ref="AT283:AX283" si="115">(AQ283*AS283)*(1+$K$8)</f>
        <v>0</v>
      </c>
      <c r="AU283" s="333">
        <v>14</v>
      </c>
      <c r="AV283" s="18">
        <f t="shared" ref="AV283" si="116">AU283*($I283*$AB$8)</f>
        <v>101935.38961323643</v>
      </c>
      <c r="AW283" s="66"/>
      <c r="AX283" s="17">
        <f t="shared" si="115"/>
        <v>0</v>
      </c>
      <c r="AY283" s="54">
        <f>SUM(L283,N283,P283,R283,T283,V283,X283,Z283,AB283,AD283,AF283,AH283,AJ283,AL283,AN283,AP283,AR283,AT283,AV283,AX283)</f>
        <v>203870.77922647286</v>
      </c>
    </row>
    <row r="284" spans="1:51">
      <c r="A284" s="72"/>
      <c r="B284" s="72" t="s">
        <v>668</v>
      </c>
      <c r="C284" s="15" t="s">
        <v>669</v>
      </c>
      <c r="D284" s="15" t="s">
        <v>670</v>
      </c>
      <c r="E284" s="72"/>
      <c r="F284" s="22">
        <f>'[2]F&amp;B Equipment'!N289</f>
        <v>4</v>
      </c>
      <c r="G284" s="72">
        <v>10</v>
      </c>
      <c r="H284" s="15" t="s">
        <v>845</v>
      </c>
      <c r="I284" s="395">
        <v>1875</v>
      </c>
      <c r="J284" s="409">
        <f t="shared" si="111"/>
        <v>7500</v>
      </c>
      <c r="K284" s="72"/>
      <c r="L284" s="17">
        <f t="shared" si="112"/>
        <v>0</v>
      </c>
      <c r="M284" s="72"/>
      <c r="N284" s="17">
        <f t="shared" si="112"/>
        <v>0</v>
      </c>
      <c r="O284" s="91">
        <v>0</v>
      </c>
      <c r="P284" s="17">
        <f t="shared" si="112"/>
        <v>0</v>
      </c>
      <c r="Q284" s="66"/>
      <c r="R284" s="17">
        <f t="shared" si="112"/>
        <v>0</v>
      </c>
      <c r="S284" s="66"/>
      <c r="T284" s="17">
        <f t="shared" si="112"/>
        <v>0</v>
      </c>
      <c r="U284" s="66"/>
      <c r="V284" s="17">
        <f t="shared" si="112"/>
        <v>0</v>
      </c>
      <c r="W284" s="66"/>
      <c r="X284" s="17">
        <f t="shared" si="112"/>
        <v>0</v>
      </c>
      <c r="Y284" s="66"/>
      <c r="Z284" s="17">
        <f t="shared" si="112"/>
        <v>0</v>
      </c>
      <c r="AA284" s="66">
        <v>4</v>
      </c>
      <c r="AB284" s="18">
        <f t="shared" si="113"/>
        <v>9928.7717155749779</v>
      </c>
      <c r="AC284" s="66"/>
      <c r="AD284" s="18">
        <f t="shared" si="113"/>
        <v>0</v>
      </c>
      <c r="AE284" s="66"/>
      <c r="AF284" s="18">
        <f t="shared" si="113"/>
        <v>0</v>
      </c>
      <c r="AG284" s="66"/>
      <c r="AH284" s="18">
        <f t="shared" si="113"/>
        <v>0</v>
      </c>
      <c r="AI284" s="66"/>
      <c r="AJ284" s="18">
        <f t="shared" si="113"/>
        <v>0</v>
      </c>
      <c r="AK284" s="66"/>
      <c r="AL284" s="18">
        <f t="shared" si="113"/>
        <v>0</v>
      </c>
      <c r="AM284" s="66"/>
      <c r="AN284" s="18">
        <f t="shared" si="113"/>
        <v>0</v>
      </c>
      <c r="AO284" s="91">
        <v>0</v>
      </c>
      <c r="AP284" s="18">
        <f t="shared" si="113"/>
        <v>0</v>
      </c>
      <c r="AQ284" s="66"/>
      <c r="AR284" s="18">
        <f t="shared" ref="AR284:AX284" si="117">AQ284*($I284*$AB$8)</f>
        <v>0</v>
      </c>
      <c r="AS284" s="66"/>
      <c r="AT284" s="18">
        <f t="shared" si="117"/>
        <v>0</v>
      </c>
      <c r="AU284" s="333">
        <v>4</v>
      </c>
      <c r="AV284" s="18">
        <f t="shared" si="117"/>
        <v>9928.7717155749779</v>
      </c>
      <c r="AW284" s="66"/>
      <c r="AX284" s="18">
        <f t="shared" si="117"/>
        <v>0</v>
      </c>
      <c r="AY284" s="54">
        <f t="shared" ref="AY284:AY298" si="118">SUM(L284,N284,P284,R284,T284,V284,X284,Z284,AB284,AD284,AF284,AH284,AJ284,AL284,AN284,AP284,AR284,AT284,AV284,AX284)</f>
        <v>19857.543431149956</v>
      </c>
    </row>
    <row r="285" spans="1:51" ht="30">
      <c r="A285" s="72"/>
      <c r="B285" s="348" t="s">
        <v>830</v>
      </c>
      <c r="C285" s="19" t="s">
        <v>831</v>
      </c>
      <c r="D285" s="15" t="s">
        <v>670</v>
      </c>
      <c r="E285" s="72"/>
      <c r="F285" s="22">
        <f>'[2]F&amp;B Equipment'!N290</f>
        <v>41</v>
      </c>
      <c r="G285" s="72">
        <v>10</v>
      </c>
      <c r="H285" s="15" t="s">
        <v>845</v>
      </c>
      <c r="I285" s="395">
        <v>0</v>
      </c>
      <c r="J285" s="409">
        <f t="shared" si="111"/>
        <v>0</v>
      </c>
      <c r="K285" s="72"/>
      <c r="L285" s="17">
        <f t="shared" si="112"/>
        <v>0</v>
      </c>
      <c r="M285" s="72"/>
      <c r="N285" s="17">
        <f t="shared" si="112"/>
        <v>0</v>
      </c>
      <c r="O285" s="91">
        <v>0</v>
      </c>
      <c r="P285" s="17">
        <f t="shared" si="112"/>
        <v>0</v>
      </c>
      <c r="Q285" s="66"/>
      <c r="R285" s="17">
        <f t="shared" si="112"/>
        <v>0</v>
      </c>
      <c r="S285" s="66"/>
      <c r="T285" s="17">
        <f t="shared" si="112"/>
        <v>0</v>
      </c>
      <c r="U285" s="66"/>
      <c r="V285" s="17">
        <f t="shared" si="112"/>
        <v>0</v>
      </c>
      <c r="W285" s="66"/>
      <c r="X285" s="17">
        <f t="shared" si="112"/>
        <v>0</v>
      </c>
      <c r="Y285" s="66"/>
      <c r="Z285" s="17">
        <f t="shared" si="112"/>
        <v>0</v>
      </c>
      <c r="AA285" s="66"/>
      <c r="AB285" s="18">
        <f t="shared" ref="AB285:AX298" si="119">AA285*($I285*$AB$8)</f>
        <v>0</v>
      </c>
      <c r="AC285" s="66"/>
      <c r="AD285" s="18">
        <f t="shared" si="119"/>
        <v>0</v>
      </c>
      <c r="AE285" s="66"/>
      <c r="AF285" s="18">
        <f t="shared" si="119"/>
        <v>0</v>
      </c>
      <c r="AG285" s="66"/>
      <c r="AH285" s="18">
        <f t="shared" si="119"/>
        <v>0</v>
      </c>
      <c r="AI285" s="66"/>
      <c r="AJ285" s="18">
        <f t="shared" si="119"/>
        <v>0</v>
      </c>
      <c r="AK285" s="66"/>
      <c r="AL285" s="18">
        <f t="shared" si="119"/>
        <v>0</v>
      </c>
      <c r="AM285" s="66"/>
      <c r="AN285" s="18">
        <f t="shared" si="119"/>
        <v>0</v>
      </c>
      <c r="AO285" s="91">
        <v>0</v>
      </c>
      <c r="AP285" s="18">
        <f t="shared" si="119"/>
        <v>0</v>
      </c>
      <c r="AQ285" s="66"/>
      <c r="AR285" s="18">
        <f t="shared" si="119"/>
        <v>0</v>
      </c>
      <c r="AS285" s="66"/>
      <c r="AT285" s="18">
        <f t="shared" si="119"/>
        <v>0</v>
      </c>
      <c r="AU285" s="333">
        <v>0</v>
      </c>
      <c r="AV285" s="18">
        <f t="shared" si="119"/>
        <v>0</v>
      </c>
      <c r="AW285" s="66"/>
      <c r="AX285" s="18">
        <f t="shared" si="119"/>
        <v>0</v>
      </c>
      <c r="AY285" s="54">
        <f t="shared" si="118"/>
        <v>0</v>
      </c>
    </row>
    <row r="286" spans="1:51">
      <c r="A286" s="72"/>
      <c r="B286" s="72" t="s">
        <v>671</v>
      </c>
      <c r="C286" s="72" t="s">
        <v>591</v>
      </c>
      <c r="D286" s="15"/>
      <c r="E286" s="72"/>
      <c r="F286" s="22">
        <f>'[2]F&amp;B Equipment'!N291</f>
        <v>2</v>
      </c>
      <c r="G286" s="72">
        <v>10</v>
      </c>
      <c r="H286" s="15" t="s">
        <v>845</v>
      </c>
      <c r="I286" s="395">
        <v>4500</v>
      </c>
      <c r="J286" s="409">
        <f t="shared" si="111"/>
        <v>9000</v>
      </c>
      <c r="K286" s="72"/>
      <c r="L286" s="17">
        <f t="shared" si="112"/>
        <v>0</v>
      </c>
      <c r="M286" s="72"/>
      <c r="N286" s="17">
        <f t="shared" si="112"/>
        <v>0</v>
      </c>
      <c r="O286" s="91">
        <v>0</v>
      </c>
      <c r="P286" s="17">
        <f t="shared" si="112"/>
        <v>0</v>
      </c>
      <c r="Q286" s="66"/>
      <c r="R286" s="17">
        <f t="shared" si="112"/>
        <v>0</v>
      </c>
      <c r="S286" s="66"/>
      <c r="T286" s="17">
        <f t="shared" si="112"/>
        <v>0</v>
      </c>
      <c r="U286" s="66"/>
      <c r="V286" s="17">
        <f t="shared" si="112"/>
        <v>0</v>
      </c>
      <c r="W286" s="66"/>
      <c r="X286" s="17">
        <f t="shared" si="112"/>
        <v>0</v>
      </c>
      <c r="Y286" s="66"/>
      <c r="Z286" s="17">
        <f t="shared" si="112"/>
        <v>0</v>
      </c>
      <c r="AA286" s="66">
        <v>2</v>
      </c>
      <c r="AB286" s="18">
        <f t="shared" si="119"/>
        <v>11914.526058689973</v>
      </c>
      <c r="AC286" s="66"/>
      <c r="AD286" s="18">
        <f t="shared" si="119"/>
        <v>0</v>
      </c>
      <c r="AE286" s="66"/>
      <c r="AF286" s="18">
        <f t="shared" si="119"/>
        <v>0</v>
      </c>
      <c r="AG286" s="66"/>
      <c r="AH286" s="18">
        <f t="shared" si="119"/>
        <v>0</v>
      </c>
      <c r="AI286" s="66"/>
      <c r="AJ286" s="18">
        <f t="shared" si="119"/>
        <v>0</v>
      </c>
      <c r="AK286" s="66"/>
      <c r="AL286" s="18">
        <f t="shared" si="119"/>
        <v>0</v>
      </c>
      <c r="AM286" s="66"/>
      <c r="AN286" s="18">
        <f t="shared" si="119"/>
        <v>0</v>
      </c>
      <c r="AO286" s="91">
        <v>0</v>
      </c>
      <c r="AP286" s="18">
        <f t="shared" si="119"/>
        <v>0</v>
      </c>
      <c r="AQ286" s="66"/>
      <c r="AR286" s="18">
        <f t="shared" si="119"/>
        <v>0</v>
      </c>
      <c r="AS286" s="66"/>
      <c r="AT286" s="18">
        <f t="shared" si="119"/>
        <v>0</v>
      </c>
      <c r="AU286" s="333">
        <v>2</v>
      </c>
      <c r="AV286" s="18">
        <f t="shared" si="119"/>
        <v>11914.526058689973</v>
      </c>
      <c r="AW286" s="66"/>
      <c r="AX286" s="18">
        <f t="shared" si="119"/>
        <v>0</v>
      </c>
      <c r="AY286" s="54">
        <f t="shared" si="118"/>
        <v>23829.052117379946</v>
      </c>
    </row>
    <row r="287" spans="1:51">
      <c r="A287" s="72"/>
      <c r="B287" s="72" t="s">
        <v>672</v>
      </c>
      <c r="C287" s="72"/>
      <c r="D287" s="15" t="s">
        <v>673</v>
      </c>
      <c r="E287" s="72"/>
      <c r="F287" s="22">
        <f>'[2]F&amp;B Equipment'!N292</f>
        <v>1</v>
      </c>
      <c r="G287" s="72">
        <v>10</v>
      </c>
      <c r="H287" s="15" t="s">
        <v>845</v>
      </c>
      <c r="I287" s="395">
        <v>680</v>
      </c>
      <c r="J287" s="409">
        <f t="shared" si="111"/>
        <v>680</v>
      </c>
      <c r="K287" s="72"/>
      <c r="L287" s="17">
        <f t="shared" si="112"/>
        <v>0</v>
      </c>
      <c r="M287" s="72"/>
      <c r="N287" s="17">
        <f t="shared" si="112"/>
        <v>0</v>
      </c>
      <c r="O287" s="91">
        <v>0</v>
      </c>
      <c r="P287" s="17">
        <f t="shared" si="112"/>
        <v>0</v>
      </c>
      <c r="Q287" s="66"/>
      <c r="R287" s="17">
        <f t="shared" si="112"/>
        <v>0</v>
      </c>
      <c r="S287" s="66"/>
      <c r="T287" s="17">
        <f t="shared" si="112"/>
        <v>0</v>
      </c>
      <c r="U287" s="66"/>
      <c r="V287" s="17">
        <f t="shared" si="112"/>
        <v>0</v>
      </c>
      <c r="W287" s="66"/>
      <c r="X287" s="17">
        <f t="shared" si="112"/>
        <v>0</v>
      </c>
      <c r="Y287" s="66">
        <v>1</v>
      </c>
      <c r="Z287" s="17">
        <f t="shared" si="112"/>
        <v>0</v>
      </c>
      <c r="AA287" s="66"/>
      <c r="AB287" s="18">
        <f t="shared" si="119"/>
        <v>0</v>
      </c>
      <c r="AC287" s="66"/>
      <c r="AD287" s="18">
        <f t="shared" si="119"/>
        <v>0</v>
      </c>
      <c r="AE287" s="66"/>
      <c r="AF287" s="18">
        <f t="shared" si="119"/>
        <v>0</v>
      </c>
      <c r="AG287" s="66"/>
      <c r="AH287" s="18">
        <f t="shared" si="119"/>
        <v>0</v>
      </c>
      <c r="AI287" s="66"/>
      <c r="AJ287" s="18">
        <f t="shared" si="119"/>
        <v>0</v>
      </c>
      <c r="AK287" s="66"/>
      <c r="AL287" s="18">
        <f t="shared" si="119"/>
        <v>0</v>
      </c>
      <c r="AM287" s="66"/>
      <c r="AN287" s="18">
        <f t="shared" si="119"/>
        <v>0</v>
      </c>
      <c r="AO287" s="91">
        <v>0</v>
      </c>
      <c r="AP287" s="18">
        <f t="shared" si="119"/>
        <v>0</v>
      </c>
      <c r="AQ287" s="66"/>
      <c r="AR287" s="18">
        <f t="shared" si="119"/>
        <v>0</v>
      </c>
      <c r="AS287" s="66">
        <v>1</v>
      </c>
      <c r="AT287" s="18">
        <f t="shared" si="119"/>
        <v>900.20863554546463</v>
      </c>
      <c r="AU287" s="66"/>
      <c r="AV287" s="18">
        <f t="shared" si="119"/>
        <v>0</v>
      </c>
      <c r="AW287" s="66"/>
      <c r="AX287" s="18">
        <f t="shared" si="119"/>
        <v>0</v>
      </c>
      <c r="AY287" s="54">
        <f t="shared" si="118"/>
        <v>900.20863554546463</v>
      </c>
    </row>
    <row r="288" spans="1:51">
      <c r="A288" s="72"/>
      <c r="B288" s="72" t="s">
        <v>674</v>
      </c>
      <c r="C288" s="72" t="s">
        <v>239</v>
      </c>
      <c r="D288" s="15"/>
      <c r="E288" s="72"/>
      <c r="F288" s="22">
        <f>'[2]F&amp;B Equipment'!N293</f>
        <v>3</v>
      </c>
      <c r="G288" s="72">
        <v>10</v>
      </c>
      <c r="H288" s="15" t="s">
        <v>845</v>
      </c>
      <c r="I288" s="395">
        <v>6500</v>
      </c>
      <c r="J288" s="409">
        <f t="shared" si="111"/>
        <v>19500</v>
      </c>
      <c r="K288" s="72"/>
      <c r="L288" s="17">
        <f t="shared" si="112"/>
        <v>0</v>
      </c>
      <c r="M288" s="72"/>
      <c r="N288" s="17">
        <f t="shared" si="112"/>
        <v>0</v>
      </c>
      <c r="O288" s="91">
        <v>0</v>
      </c>
      <c r="P288" s="17">
        <f t="shared" si="112"/>
        <v>0</v>
      </c>
      <c r="Q288" s="66"/>
      <c r="R288" s="17">
        <f t="shared" si="112"/>
        <v>0</v>
      </c>
      <c r="S288" s="66"/>
      <c r="T288" s="17">
        <f t="shared" si="112"/>
        <v>0</v>
      </c>
      <c r="U288" s="66"/>
      <c r="V288" s="17">
        <f t="shared" si="112"/>
        <v>0</v>
      </c>
      <c r="W288" s="66">
        <v>3</v>
      </c>
      <c r="X288" s="17">
        <f t="shared" si="112"/>
        <v>0</v>
      </c>
      <c r="Y288" s="66"/>
      <c r="Z288" s="17">
        <f t="shared" si="112"/>
        <v>0</v>
      </c>
      <c r="AA288" s="66"/>
      <c r="AB288" s="18">
        <f t="shared" si="119"/>
        <v>0</v>
      </c>
      <c r="AC288" s="66"/>
      <c r="AD288" s="18">
        <f t="shared" si="119"/>
        <v>0</v>
      </c>
      <c r="AE288" s="66"/>
      <c r="AF288" s="18">
        <f t="shared" si="119"/>
        <v>0</v>
      </c>
      <c r="AG288" s="66"/>
      <c r="AH288" s="18">
        <f t="shared" si="119"/>
        <v>0</v>
      </c>
      <c r="AI288" s="66"/>
      <c r="AJ288" s="18">
        <f t="shared" si="119"/>
        <v>0</v>
      </c>
      <c r="AK288" s="66"/>
      <c r="AL288" s="18">
        <f t="shared" si="119"/>
        <v>0</v>
      </c>
      <c r="AM288" s="66"/>
      <c r="AN288" s="18">
        <f t="shared" si="119"/>
        <v>0</v>
      </c>
      <c r="AO288" s="91">
        <v>0</v>
      </c>
      <c r="AP288" s="18">
        <f t="shared" si="119"/>
        <v>0</v>
      </c>
      <c r="AQ288" s="66">
        <v>3</v>
      </c>
      <c r="AR288" s="18">
        <f t="shared" si="119"/>
        <v>25814.806460494943</v>
      </c>
      <c r="AS288" s="66"/>
      <c r="AT288" s="18">
        <f t="shared" si="119"/>
        <v>0</v>
      </c>
      <c r="AU288" s="66"/>
      <c r="AV288" s="18">
        <f t="shared" si="119"/>
        <v>0</v>
      </c>
      <c r="AW288" s="66"/>
      <c r="AX288" s="18">
        <f t="shared" si="119"/>
        <v>0</v>
      </c>
      <c r="AY288" s="54">
        <f t="shared" si="118"/>
        <v>25814.806460494943</v>
      </c>
    </row>
    <row r="289" spans="1:51">
      <c r="A289" s="72"/>
      <c r="B289" s="72" t="s">
        <v>675</v>
      </c>
      <c r="C289" s="72"/>
      <c r="D289" s="15" t="s">
        <v>676</v>
      </c>
      <c r="E289" s="72"/>
      <c r="F289" s="22">
        <f>'[2]F&amp;B Equipment'!N294</f>
        <v>3</v>
      </c>
      <c r="G289" s="72">
        <v>10</v>
      </c>
      <c r="H289" s="15" t="s">
        <v>845</v>
      </c>
      <c r="I289" s="395">
        <v>2950</v>
      </c>
      <c r="J289" s="409">
        <f t="shared" si="111"/>
        <v>8850</v>
      </c>
      <c r="K289" s="72"/>
      <c r="L289" s="17">
        <f t="shared" si="112"/>
        <v>0</v>
      </c>
      <c r="M289" s="72"/>
      <c r="N289" s="17">
        <f t="shared" si="112"/>
        <v>0</v>
      </c>
      <c r="O289" s="91">
        <v>0</v>
      </c>
      <c r="P289" s="17">
        <f t="shared" si="112"/>
        <v>0</v>
      </c>
      <c r="Q289" s="66"/>
      <c r="R289" s="17">
        <f t="shared" si="112"/>
        <v>0</v>
      </c>
      <c r="S289" s="66"/>
      <c r="T289" s="17">
        <f t="shared" si="112"/>
        <v>0</v>
      </c>
      <c r="U289" s="66"/>
      <c r="V289" s="17">
        <f t="shared" si="112"/>
        <v>0</v>
      </c>
      <c r="W289" s="66"/>
      <c r="X289" s="17">
        <f t="shared" si="112"/>
        <v>0</v>
      </c>
      <c r="Y289" s="66">
        <v>3</v>
      </c>
      <c r="Z289" s="17">
        <f t="shared" si="112"/>
        <v>0</v>
      </c>
      <c r="AA289" s="66"/>
      <c r="AB289" s="18">
        <f t="shared" si="119"/>
        <v>0</v>
      </c>
      <c r="AC289" s="66"/>
      <c r="AD289" s="18">
        <f t="shared" si="119"/>
        <v>0</v>
      </c>
      <c r="AE289" s="66"/>
      <c r="AF289" s="18">
        <f t="shared" si="119"/>
        <v>0</v>
      </c>
      <c r="AG289" s="66"/>
      <c r="AH289" s="18">
        <f t="shared" si="119"/>
        <v>0</v>
      </c>
      <c r="AI289" s="66"/>
      <c r="AJ289" s="18">
        <f t="shared" si="119"/>
        <v>0</v>
      </c>
      <c r="AK289" s="66"/>
      <c r="AL289" s="18">
        <f t="shared" si="119"/>
        <v>0</v>
      </c>
      <c r="AM289" s="66"/>
      <c r="AN289" s="18">
        <f t="shared" si="119"/>
        <v>0</v>
      </c>
      <c r="AO289" s="91">
        <v>0</v>
      </c>
      <c r="AP289" s="18">
        <f t="shared" si="119"/>
        <v>0</v>
      </c>
      <c r="AQ289" s="66"/>
      <c r="AR289" s="18">
        <f t="shared" si="119"/>
        <v>0</v>
      </c>
      <c r="AS289" s="66">
        <v>3</v>
      </c>
      <c r="AT289" s="18">
        <f t="shared" si="119"/>
        <v>11715.950624378473</v>
      </c>
      <c r="AU289" s="66"/>
      <c r="AV289" s="18">
        <f t="shared" si="119"/>
        <v>0</v>
      </c>
      <c r="AW289" s="66"/>
      <c r="AX289" s="18">
        <f t="shared" si="119"/>
        <v>0</v>
      </c>
      <c r="AY289" s="54">
        <f t="shared" si="118"/>
        <v>11715.950624378473</v>
      </c>
    </row>
    <row r="290" spans="1:51">
      <c r="A290" s="72"/>
      <c r="B290" s="72" t="s">
        <v>677</v>
      </c>
      <c r="C290" s="72" t="s">
        <v>678</v>
      </c>
      <c r="D290" s="72" t="s">
        <v>150</v>
      </c>
      <c r="E290" s="72"/>
      <c r="F290" s="22">
        <f>'[2]F&amp;B Equipment'!N295</f>
        <v>4</v>
      </c>
      <c r="G290" s="72">
        <v>20</v>
      </c>
      <c r="H290" s="15" t="s">
        <v>845</v>
      </c>
      <c r="I290" s="395">
        <v>1000</v>
      </c>
      <c r="J290" s="409">
        <f t="shared" si="111"/>
        <v>4000</v>
      </c>
      <c r="K290" s="72"/>
      <c r="L290" s="17">
        <f t="shared" si="112"/>
        <v>0</v>
      </c>
      <c r="M290" s="72"/>
      <c r="N290" s="17">
        <f t="shared" si="112"/>
        <v>0</v>
      </c>
      <c r="O290" s="91">
        <v>0</v>
      </c>
      <c r="P290" s="17">
        <f t="shared" si="112"/>
        <v>0</v>
      </c>
      <c r="Q290" s="66"/>
      <c r="R290" s="17">
        <f t="shared" si="112"/>
        <v>0</v>
      </c>
      <c r="S290" s="66"/>
      <c r="T290" s="17">
        <f t="shared" si="112"/>
        <v>0</v>
      </c>
      <c r="U290" s="66"/>
      <c r="V290" s="17">
        <f t="shared" si="112"/>
        <v>0</v>
      </c>
      <c r="W290" s="66"/>
      <c r="X290" s="17">
        <f t="shared" si="112"/>
        <v>0</v>
      </c>
      <c r="Y290" s="66"/>
      <c r="Z290" s="17">
        <f t="shared" si="112"/>
        <v>0</v>
      </c>
      <c r="AA290" s="66"/>
      <c r="AB290" s="18">
        <f t="shared" si="119"/>
        <v>0</v>
      </c>
      <c r="AC290" s="66"/>
      <c r="AD290" s="18">
        <f t="shared" si="119"/>
        <v>0</v>
      </c>
      <c r="AE290" s="66"/>
      <c r="AF290" s="18">
        <f t="shared" si="119"/>
        <v>0</v>
      </c>
      <c r="AG290" s="66"/>
      <c r="AH290" s="18">
        <f t="shared" si="119"/>
        <v>0</v>
      </c>
      <c r="AI290" s="66"/>
      <c r="AJ290" s="18">
        <f t="shared" si="119"/>
        <v>0</v>
      </c>
      <c r="AK290" s="66"/>
      <c r="AL290" s="18">
        <f t="shared" si="119"/>
        <v>0</v>
      </c>
      <c r="AM290" s="66"/>
      <c r="AN290" s="18">
        <f t="shared" si="119"/>
        <v>0</v>
      </c>
      <c r="AO290" s="91">
        <v>0</v>
      </c>
      <c r="AP290" s="18">
        <f t="shared" si="119"/>
        <v>0</v>
      </c>
      <c r="AQ290" s="66"/>
      <c r="AR290" s="18">
        <f t="shared" si="119"/>
        <v>0</v>
      </c>
      <c r="AS290" s="66">
        <v>4</v>
      </c>
      <c r="AT290" s="18">
        <f t="shared" si="119"/>
        <v>5295.3449149733215</v>
      </c>
      <c r="AU290" s="66"/>
      <c r="AV290" s="18">
        <f t="shared" si="119"/>
        <v>0</v>
      </c>
      <c r="AW290" s="66"/>
      <c r="AX290" s="18">
        <f t="shared" si="119"/>
        <v>0</v>
      </c>
      <c r="AY290" s="54">
        <f t="shared" si="118"/>
        <v>5295.3449149733215</v>
      </c>
    </row>
    <row r="291" spans="1:51">
      <c r="A291" s="72"/>
      <c r="B291" s="72" t="s">
        <v>679</v>
      </c>
      <c r="C291" s="72" t="s">
        <v>226</v>
      </c>
      <c r="D291" s="15" t="s">
        <v>681</v>
      </c>
      <c r="E291" s="72"/>
      <c r="F291" s="22">
        <f>'[2]F&amp;B Equipment'!N296</f>
        <v>5</v>
      </c>
      <c r="G291" s="72">
        <v>10</v>
      </c>
      <c r="H291" s="15" t="s">
        <v>845</v>
      </c>
      <c r="I291" s="395">
        <v>1500</v>
      </c>
      <c r="J291" s="409">
        <f t="shared" si="111"/>
        <v>7500</v>
      </c>
      <c r="K291" s="72"/>
      <c r="L291" s="17">
        <f t="shared" si="112"/>
        <v>0</v>
      </c>
      <c r="M291" s="72"/>
      <c r="N291" s="17">
        <f t="shared" si="112"/>
        <v>0</v>
      </c>
      <c r="O291" s="91">
        <v>0</v>
      </c>
      <c r="P291" s="17">
        <f t="shared" si="112"/>
        <v>0</v>
      </c>
      <c r="Q291" s="66"/>
      <c r="R291" s="17">
        <f t="shared" si="112"/>
        <v>0</v>
      </c>
      <c r="S291" s="66"/>
      <c r="T291" s="17">
        <f t="shared" si="112"/>
        <v>0</v>
      </c>
      <c r="U291" s="66"/>
      <c r="V291" s="17">
        <f t="shared" si="112"/>
        <v>0</v>
      </c>
      <c r="W291" s="66"/>
      <c r="X291" s="17">
        <f t="shared" si="112"/>
        <v>0</v>
      </c>
      <c r="Y291" s="66"/>
      <c r="Z291" s="17">
        <f t="shared" si="112"/>
        <v>0</v>
      </c>
      <c r="AA291" s="66"/>
      <c r="AB291" s="18">
        <f t="shared" si="119"/>
        <v>0</v>
      </c>
      <c r="AC291" s="66">
        <v>5</v>
      </c>
      <c r="AD291" s="18">
        <f t="shared" si="119"/>
        <v>9928.7717155749779</v>
      </c>
      <c r="AE291" s="66"/>
      <c r="AF291" s="18">
        <f t="shared" si="119"/>
        <v>0</v>
      </c>
      <c r="AG291" s="66"/>
      <c r="AH291" s="18">
        <f t="shared" si="119"/>
        <v>0</v>
      </c>
      <c r="AI291" s="66"/>
      <c r="AJ291" s="18">
        <f t="shared" si="119"/>
        <v>0</v>
      </c>
      <c r="AK291" s="66"/>
      <c r="AL291" s="18">
        <f t="shared" si="119"/>
        <v>0</v>
      </c>
      <c r="AM291" s="66"/>
      <c r="AN291" s="18">
        <f t="shared" si="119"/>
        <v>0</v>
      </c>
      <c r="AO291" s="91">
        <v>0</v>
      </c>
      <c r="AP291" s="18">
        <f t="shared" si="119"/>
        <v>0</v>
      </c>
      <c r="AQ291" s="66"/>
      <c r="AR291" s="18">
        <f t="shared" si="119"/>
        <v>0</v>
      </c>
      <c r="AS291" s="66"/>
      <c r="AT291" s="18">
        <f t="shared" si="119"/>
        <v>0</v>
      </c>
      <c r="AU291" s="66"/>
      <c r="AV291" s="18">
        <f t="shared" si="119"/>
        <v>0</v>
      </c>
      <c r="AW291" s="66">
        <v>5</v>
      </c>
      <c r="AX291" s="18">
        <f t="shared" si="119"/>
        <v>9928.7717155749779</v>
      </c>
      <c r="AY291" s="54">
        <f t="shared" si="118"/>
        <v>19857.543431149956</v>
      </c>
    </row>
    <row r="292" spans="1:51" ht="60">
      <c r="A292" s="72"/>
      <c r="B292" s="72" t="s">
        <v>680</v>
      </c>
      <c r="C292" s="15" t="s">
        <v>832</v>
      </c>
      <c r="D292" s="72" t="s">
        <v>681</v>
      </c>
      <c r="E292" s="348" t="s">
        <v>885</v>
      </c>
      <c r="F292" s="22">
        <f>'[2]F&amp;B Equipment'!N297</f>
        <v>42</v>
      </c>
      <c r="G292" s="72">
        <v>10</v>
      </c>
      <c r="H292" s="15" t="s">
        <v>845</v>
      </c>
      <c r="I292" s="395">
        <v>2400</v>
      </c>
      <c r="J292" s="409">
        <f t="shared" si="111"/>
        <v>100800</v>
      </c>
      <c r="K292" s="72"/>
      <c r="L292" s="17">
        <f t="shared" si="112"/>
        <v>0</v>
      </c>
      <c r="M292" s="72"/>
      <c r="N292" s="17">
        <f t="shared" si="112"/>
        <v>0</v>
      </c>
      <c r="O292" s="91">
        <v>0</v>
      </c>
      <c r="P292" s="17">
        <f t="shared" si="112"/>
        <v>0</v>
      </c>
      <c r="Q292" s="66"/>
      <c r="R292" s="17">
        <f t="shared" si="112"/>
        <v>0</v>
      </c>
      <c r="S292" s="66"/>
      <c r="T292" s="17">
        <f t="shared" si="112"/>
        <v>0</v>
      </c>
      <c r="U292" s="66"/>
      <c r="V292" s="17">
        <f t="shared" si="112"/>
        <v>0</v>
      </c>
      <c r="W292" s="66"/>
      <c r="X292" s="17">
        <f t="shared" si="112"/>
        <v>0</v>
      </c>
      <c r="Y292" s="66"/>
      <c r="Z292" s="17">
        <f t="shared" si="112"/>
        <v>0</v>
      </c>
      <c r="AA292" s="66"/>
      <c r="AB292" s="18">
        <f t="shared" si="119"/>
        <v>0</v>
      </c>
      <c r="AC292" s="66">
        <v>42</v>
      </c>
      <c r="AD292" s="18">
        <f t="shared" si="119"/>
        <v>133442.69185732771</v>
      </c>
      <c r="AE292" s="66"/>
      <c r="AF292" s="18">
        <f t="shared" si="119"/>
        <v>0</v>
      </c>
      <c r="AG292" s="66"/>
      <c r="AH292" s="18">
        <f t="shared" si="119"/>
        <v>0</v>
      </c>
      <c r="AI292" s="66"/>
      <c r="AJ292" s="18">
        <f t="shared" si="119"/>
        <v>0</v>
      </c>
      <c r="AK292" s="66"/>
      <c r="AL292" s="18">
        <f t="shared" si="119"/>
        <v>0</v>
      </c>
      <c r="AM292" s="66"/>
      <c r="AN292" s="18">
        <f t="shared" si="119"/>
        <v>0</v>
      </c>
      <c r="AO292" s="91">
        <v>0</v>
      </c>
      <c r="AP292" s="18">
        <f t="shared" si="119"/>
        <v>0</v>
      </c>
      <c r="AQ292" s="66"/>
      <c r="AR292" s="18">
        <f t="shared" si="119"/>
        <v>0</v>
      </c>
      <c r="AS292" s="66"/>
      <c r="AT292" s="18">
        <f t="shared" si="119"/>
        <v>0</v>
      </c>
      <c r="AU292" s="66"/>
      <c r="AV292" s="18">
        <f t="shared" si="119"/>
        <v>0</v>
      </c>
      <c r="AW292" s="66">
        <v>42</v>
      </c>
      <c r="AX292" s="18">
        <f t="shared" si="119"/>
        <v>133442.69185732771</v>
      </c>
      <c r="AY292" s="54">
        <f t="shared" si="118"/>
        <v>266885.38371465541</v>
      </c>
    </row>
    <row r="293" spans="1:51">
      <c r="A293" s="72"/>
      <c r="B293" s="72" t="s">
        <v>682</v>
      </c>
      <c r="C293" s="72" t="s">
        <v>179</v>
      </c>
      <c r="D293" s="15"/>
      <c r="E293" s="72"/>
      <c r="F293" s="22">
        <f>'[2]F&amp;B Equipment'!N298</f>
        <v>1</v>
      </c>
      <c r="G293" s="72">
        <v>10</v>
      </c>
      <c r="H293" s="15" t="s">
        <v>845</v>
      </c>
      <c r="I293" s="395">
        <v>888</v>
      </c>
      <c r="J293" s="409">
        <f t="shared" si="111"/>
        <v>888</v>
      </c>
      <c r="K293" s="72"/>
      <c r="L293" s="17">
        <f t="shared" si="112"/>
        <v>0</v>
      </c>
      <c r="M293" s="72"/>
      <c r="N293" s="17">
        <f t="shared" si="112"/>
        <v>0</v>
      </c>
      <c r="O293" s="91">
        <v>0</v>
      </c>
      <c r="P293" s="17">
        <f t="shared" si="112"/>
        <v>0</v>
      </c>
      <c r="Q293" s="66"/>
      <c r="R293" s="17">
        <f t="shared" si="112"/>
        <v>0</v>
      </c>
      <c r="S293" s="66"/>
      <c r="T293" s="17">
        <f t="shared" si="112"/>
        <v>0</v>
      </c>
      <c r="U293" s="66"/>
      <c r="V293" s="17">
        <f t="shared" si="112"/>
        <v>0</v>
      </c>
      <c r="W293" s="66"/>
      <c r="X293" s="17">
        <f t="shared" si="112"/>
        <v>0</v>
      </c>
      <c r="Y293" s="66"/>
      <c r="Z293" s="17">
        <f t="shared" si="112"/>
        <v>0</v>
      </c>
      <c r="AA293" s="66"/>
      <c r="AB293" s="18">
        <f t="shared" si="119"/>
        <v>0</v>
      </c>
      <c r="AC293" s="66">
        <v>1</v>
      </c>
      <c r="AD293" s="18">
        <f t="shared" si="119"/>
        <v>1175.5665711240772</v>
      </c>
      <c r="AE293" s="66"/>
      <c r="AF293" s="18">
        <f t="shared" si="119"/>
        <v>0</v>
      </c>
      <c r="AG293" s="66"/>
      <c r="AH293" s="18">
        <f t="shared" si="119"/>
        <v>0</v>
      </c>
      <c r="AI293" s="66"/>
      <c r="AJ293" s="18">
        <f t="shared" si="119"/>
        <v>0</v>
      </c>
      <c r="AK293" s="66"/>
      <c r="AL293" s="18">
        <f t="shared" si="119"/>
        <v>0</v>
      </c>
      <c r="AM293" s="66"/>
      <c r="AN293" s="18">
        <f t="shared" si="119"/>
        <v>0</v>
      </c>
      <c r="AO293" s="91">
        <v>0</v>
      </c>
      <c r="AP293" s="18">
        <f t="shared" si="119"/>
        <v>0</v>
      </c>
      <c r="AQ293" s="66"/>
      <c r="AR293" s="18">
        <f t="shared" si="119"/>
        <v>0</v>
      </c>
      <c r="AS293" s="66"/>
      <c r="AT293" s="18">
        <f t="shared" si="119"/>
        <v>0</v>
      </c>
      <c r="AU293" s="66"/>
      <c r="AV293" s="18">
        <f t="shared" si="119"/>
        <v>0</v>
      </c>
      <c r="AW293" s="66">
        <v>1</v>
      </c>
      <c r="AX293" s="18">
        <f t="shared" si="119"/>
        <v>1175.5665711240772</v>
      </c>
      <c r="AY293" s="54">
        <f t="shared" si="118"/>
        <v>2351.1331422481544</v>
      </c>
    </row>
    <row r="294" spans="1:51">
      <c r="A294" s="72"/>
      <c r="B294" s="72" t="s">
        <v>682</v>
      </c>
      <c r="C294" s="72" t="s">
        <v>591</v>
      </c>
      <c r="D294" s="15"/>
      <c r="E294" s="72"/>
      <c r="F294" s="22">
        <f>'[2]F&amp;B Equipment'!N299</f>
        <v>8</v>
      </c>
      <c r="G294" s="72">
        <v>10</v>
      </c>
      <c r="H294" s="15" t="s">
        <v>845</v>
      </c>
      <c r="I294" s="395">
        <v>1184</v>
      </c>
      <c r="J294" s="409">
        <f t="shared" si="111"/>
        <v>9472</v>
      </c>
      <c r="K294" s="72"/>
      <c r="L294" s="17">
        <f t="shared" si="112"/>
        <v>0</v>
      </c>
      <c r="M294" s="72"/>
      <c r="N294" s="17">
        <f t="shared" si="112"/>
        <v>0</v>
      </c>
      <c r="O294" s="91">
        <v>0</v>
      </c>
      <c r="P294" s="17">
        <f t="shared" si="112"/>
        <v>0</v>
      </c>
      <c r="Q294" s="66"/>
      <c r="R294" s="17">
        <f t="shared" si="112"/>
        <v>0</v>
      </c>
      <c r="S294" s="66"/>
      <c r="T294" s="17">
        <f t="shared" si="112"/>
        <v>0</v>
      </c>
      <c r="U294" s="66"/>
      <c r="V294" s="17">
        <f t="shared" si="112"/>
        <v>0</v>
      </c>
      <c r="W294" s="66"/>
      <c r="X294" s="17">
        <f t="shared" si="112"/>
        <v>0</v>
      </c>
      <c r="Y294" s="66"/>
      <c r="Z294" s="17">
        <f t="shared" si="112"/>
        <v>0</v>
      </c>
      <c r="AA294" s="66"/>
      <c r="AB294" s="18">
        <f t="shared" si="119"/>
        <v>0</v>
      </c>
      <c r="AC294" s="66">
        <v>8</v>
      </c>
      <c r="AD294" s="18">
        <f t="shared" si="119"/>
        <v>12539.376758656825</v>
      </c>
      <c r="AE294" s="66"/>
      <c r="AF294" s="18">
        <f t="shared" si="119"/>
        <v>0</v>
      </c>
      <c r="AG294" s="66"/>
      <c r="AH294" s="18">
        <f t="shared" si="119"/>
        <v>0</v>
      </c>
      <c r="AI294" s="66"/>
      <c r="AJ294" s="18">
        <f t="shared" si="119"/>
        <v>0</v>
      </c>
      <c r="AK294" s="66"/>
      <c r="AL294" s="18">
        <f t="shared" si="119"/>
        <v>0</v>
      </c>
      <c r="AM294" s="66"/>
      <c r="AN294" s="18">
        <f t="shared" si="119"/>
        <v>0</v>
      </c>
      <c r="AO294" s="91">
        <v>0</v>
      </c>
      <c r="AP294" s="18">
        <f t="shared" si="119"/>
        <v>0</v>
      </c>
      <c r="AQ294" s="66"/>
      <c r="AR294" s="18">
        <f t="shared" si="119"/>
        <v>0</v>
      </c>
      <c r="AS294" s="66"/>
      <c r="AT294" s="18">
        <f t="shared" si="119"/>
        <v>0</v>
      </c>
      <c r="AU294" s="66"/>
      <c r="AV294" s="18">
        <f t="shared" si="119"/>
        <v>0</v>
      </c>
      <c r="AW294" s="66">
        <v>8</v>
      </c>
      <c r="AX294" s="18">
        <f t="shared" si="119"/>
        <v>12539.376758656825</v>
      </c>
      <c r="AY294" s="54">
        <f t="shared" si="118"/>
        <v>25078.753517313649</v>
      </c>
    </row>
    <row r="295" spans="1:51">
      <c r="A295" s="72"/>
      <c r="B295" s="72" t="s">
        <v>683</v>
      </c>
      <c r="C295" s="72" t="s">
        <v>179</v>
      </c>
      <c r="D295" s="15"/>
      <c r="E295" s="72"/>
      <c r="F295" s="22">
        <f>'[2]F&amp;B Equipment'!N300</f>
        <v>2</v>
      </c>
      <c r="G295" s="72">
        <v>10</v>
      </c>
      <c r="H295" s="15" t="s">
        <v>845</v>
      </c>
      <c r="I295" s="395">
        <v>5500</v>
      </c>
      <c r="J295" s="409">
        <f t="shared" si="111"/>
        <v>11000</v>
      </c>
      <c r="K295" s="72"/>
      <c r="L295" s="17">
        <f t="shared" si="112"/>
        <v>0</v>
      </c>
      <c r="M295" s="72"/>
      <c r="N295" s="17">
        <f t="shared" si="112"/>
        <v>0</v>
      </c>
      <c r="O295" s="91">
        <v>0</v>
      </c>
      <c r="P295" s="17">
        <f t="shared" si="112"/>
        <v>0</v>
      </c>
      <c r="Q295" s="66"/>
      <c r="R295" s="17">
        <f t="shared" si="112"/>
        <v>0</v>
      </c>
      <c r="S295" s="66"/>
      <c r="T295" s="17">
        <f t="shared" si="112"/>
        <v>0</v>
      </c>
      <c r="U295" s="66"/>
      <c r="V295" s="17">
        <f t="shared" si="112"/>
        <v>0</v>
      </c>
      <c r="W295" s="66"/>
      <c r="X295" s="17">
        <f t="shared" si="112"/>
        <v>0</v>
      </c>
      <c r="Y295" s="66"/>
      <c r="Z295" s="17">
        <f t="shared" si="112"/>
        <v>0</v>
      </c>
      <c r="AA295" s="66"/>
      <c r="AB295" s="18">
        <f t="shared" si="119"/>
        <v>0</v>
      </c>
      <c r="AC295" s="66">
        <v>2</v>
      </c>
      <c r="AD295" s="18">
        <f t="shared" si="119"/>
        <v>14562.198516176633</v>
      </c>
      <c r="AE295" s="66"/>
      <c r="AF295" s="18">
        <f t="shared" si="119"/>
        <v>0</v>
      </c>
      <c r="AG295" s="66"/>
      <c r="AH295" s="18">
        <f t="shared" si="119"/>
        <v>0</v>
      </c>
      <c r="AI295" s="66"/>
      <c r="AJ295" s="18">
        <f t="shared" si="119"/>
        <v>0</v>
      </c>
      <c r="AK295" s="66"/>
      <c r="AL295" s="18">
        <f t="shared" si="119"/>
        <v>0</v>
      </c>
      <c r="AM295" s="66"/>
      <c r="AN295" s="18">
        <f t="shared" si="119"/>
        <v>0</v>
      </c>
      <c r="AO295" s="91">
        <v>0</v>
      </c>
      <c r="AP295" s="18">
        <f t="shared" si="119"/>
        <v>0</v>
      </c>
      <c r="AQ295" s="66"/>
      <c r="AR295" s="18">
        <f t="shared" si="119"/>
        <v>0</v>
      </c>
      <c r="AS295" s="66"/>
      <c r="AT295" s="18">
        <f t="shared" si="119"/>
        <v>0</v>
      </c>
      <c r="AU295" s="66"/>
      <c r="AV295" s="18">
        <f t="shared" si="119"/>
        <v>0</v>
      </c>
      <c r="AW295" s="66">
        <v>2</v>
      </c>
      <c r="AX295" s="18">
        <f t="shared" si="119"/>
        <v>14562.198516176633</v>
      </c>
      <c r="AY295" s="54">
        <f t="shared" si="118"/>
        <v>29124.397032353267</v>
      </c>
    </row>
    <row r="296" spans="1:51">
      <c r="A296" s="72"/>
      <c r="B296" s="72" t="s">
        <v>684</v>
      </c>
      <c r="C296" s="72" t="s">
        <v>150</v>
      </c>
      <c r="D296" s="15" t="s">
        <v>150</v>
      </c>
      <c r="E296" s="72"/>
      <c r="F296" s="22">
        <f>'[2]F&amp;B Equipment'!N301</f>
        <v>0</v>
      </c>
      <c r="G296" s="72">
        <v>10</v>
      </c>
      <c r="H296" s="15" t="s">
        <v>845</v>
      </c>
      <c r="I296" s="395">
        <v>625</v>
      </c>
      <c r="J296" s="410">
        <f>+F296*I296</f>
        <v>0</v>
      </c>
      <c r="K296" s="72"/>
      <c r="L296" s="17">
        <f t="shared" si="112"/>
        <v>0</v>
      </c>
      <c r="M296" s="72"/>
      <c r="N296" s="17">
        <f t="shared" si="112"/>
        <v>0</v>
      </c>
      <c r="O296" s="91">
        <v>0</v>
      </c>
      <c r="P296" s="17">
        <f t="shared" si="112"/>
        <v>0</v>
      </c>
      <c r="Q296" s="66"/>
      <c r="R296" s="17">
        <f t="shared" si="112"/>
        <v>0</v>
      </c>
      <c r="S296" s="66"/>
      <c r="T296" s="17">
        <f t="shared" si="112"/>
        <v>0</v>
      </c>
      <c r="U296" s="66"/>
      <c r="V296" s="17">
        <f t="shared" si="112"/>
        <v>0</v>
      </c>
      <c r="W296" s="66"/>
      <c r="X296" s="17">
        <f t="shared" si="112"/>
        <v>0</v>
      </c>
      <c r="Y296" s="66"/>
      <c r="Z296" s="17">
        <f t="shared" si="112"/>
        <v>0</v>
      </c>
      <c r="AA296" s="66"/>
      <c r="AB296" s="18">
        <f t="shared" si="119"/>
        <v>0</v>
      </c>
      <c r="AC296" s="66">
        <v>50</v>
      </c>
      <c r="AD296" s="18">
        <f t="shared" si="119"/>
        <v>41369.882148229073</v>
      </c>
      <c r="AE296" s="66"/>
      <c r="AF296" s="18">
        <f t="shared" si="119"/>
        <v>0</v>
      </c>
      <c r="AG296" s="66"/>
      <c r="AH296" s="18">
        <f t="shared" si="119"/>
        <v>0</v>
      </c>
      <c r="AI296" s="66"/>
      <c r="AJ296" s="18">
        <f t="shared" si="119"/>
        <v>0</v>
      </c>
      <c r="AK296" s="66"/>
      <c r="AL296" s="18">
        <f t="shared" si="119"/>
        <v>0</v>
      </c>
      <c r="AM296" s="66"/>
      <c r="AN296" s="18">
        <f t="shared" si="119"/>
        <v>0</v>
      </c>
      <c r="AO296" s="91">
        <v>0</v>
      </c>
      <c r="AP296" s="18">
        <f t="shared" si="119"/>
        <v>0</v>
      </c>
      <c r="AQ296" s="66"/>
      <c r="AR296" s="18">
        <f t="shared" si="119"/>
        <v>0</v>
      </c>
      <c r="AS296" s="66"/>
      <c r="AT296" s="18">
        <f t="shared" si="119"/>
        <v>0</v>
      </c>
      <c r="AU296" s="66"/>
      <c r="AV296" s="18">
        <f t="shared" si="119"/>
        <v>0</v>
      </c>
      <c r="AW296" s="66">
        <v>50</v>
      </c>
      <c r="AX296" s="18">
        <f t="shared" si="119"/>
        <v>41369.882148229073</v>
      </c>
      <c r="AY296" s="54">
        <f t="shared" si="118"/>
        <v>82739.764296458146</v>
      </c>
    </row>
    <row r="297" spans="1:51">
      <c r="A297" s="72"/>
      <c r="B297" s="72" t="s">
        <v>686</v>
      </c>
      <c r="C297" s="72" t="s">
        <v>687</v>
      </c>
      <c r="D297" s="15" t="s">
        <v>681</v>
      </c>
      <c r="E297" s="72" t="s">
        <v>150</v>
      </c>
      <c r="F297" s="22">
        <f>'[2]F&amp;B Equipment'!N302</f>
        <v>31</v>
      </c>
      <c r="G297" s="72">
        <v>10</v>
      </c>
      <c r="H297" s="15" t="s">
        <v>845</v>
      </c>
      <c r="I297" s="395">
        <v>65</v>
      </c>
      <c r="J297" s="409">
        <f t="shared" si="111"/>
        <v>2015</v>
      </c>
      <c r="K297" s="72"/>
      <c r="L297" s="17">
        <f t="shared" si="112"/>
        <v>0</v>
      </c>
      <c r="M297" s="72"/>
      <c r="N297" s="17">
        <f t="shared" si="112"/>
        <v>0</v>
      </c>
      <c r="O297" s="91">
        <v>0</v>
      </c>
      <c r="P297" s="17">
        <f t="shared" si="112"/>
        <v>0</v>
      </c>
      <c r="Q297" s="66"/>
      <c r="R297" s="17">
        <f t="shared" si="112"/>
        <v>0</v>
      </c>
      <c r="S297" s="66"/>
      <c r="T297" s="17">
        <f t="shared" si="112"/>
        <v>0</v>
      </c>
      <c r="U297" s="66"/>
      <c r="V297" s="17">
        <f t="shared" si="112"/>
        <v>0</v>
      </c>
      <c r="W297" s="66"/>
      <c r="X297" s="17">
        <f t="shared" si="112"/>
        <v>0</v>
      </c>
      <c r="Y297" s="66"/>
      <c r="Z297" s="17">
        <f t="shared" si="112"/>
        <v>0</v>
      </c>
      <c r="AA297" s="66"/>
      <c r="AB297" s="18">
        <f t="shared" si="119"/>
        <v>0</v>
      </c>
      <c r="AC297" s="66">
        <v>31</v>
      </c>
      <c r="AD297" s="18">
        <f t="shared" si="119"/>
        <v>2667.5300009178104</v>
      </c>
      <c r="AE297" s="66"/>
      <c r="AF297" s="18">
        <f t="shared" si="119"/>
        <v>0</v>
      </c>
      <c r="AG297" s="66"/>
      <c r="AH297" s="18">
        <f t="shared" si="119"/>
        <v>0</v>
      </c>
      <c r="AI297" s="66"/>
      <c r="AJ297" s="18">
        <f t="shared" si="119"/>
        <v>0</v>
      </c>
      <c r="AK297" s="66"/>
      <c r="AL297" s="18">
        <f t="shared" si="119"/>
        <v>0</v>
      </c>
      <c r="AM297" s="66"/>
      <c r="AN297" s="18">
        <f t="shared" si="119"/>
        <v>0</v>
      </c>
      <c r="AO297" s="91">
        <v>0</v>
      </c>
      <c r="AP297" s="18">
        <f t="shared" si="119"/>
        <v>0</v>
      </c>
      <c r="AQ297" s="66"/>
      <c r="AR297" s="18">
        <f t="shared" si="119"/>
        <v>0</v>
      </c>
      <c r="AS297" s="66"/>
      <c r="AT297" s="18">
        <f t="shared" si="119"/>
        <v>0</v>
      </c>
      <c r="AU297" s="66"/>
      <c r="AV297" s="18">
        <f t="shared" si="119"/>
        <v>0</v>
      </c>
      <c r="AW297" s="66">
        <v>31</v>
      </c>
      <c r="AX297" s="18">
        <f t="shared" si="119"/>
        <v>2667.5300009178104</v>
      </c>
      <c r="AY297" s="54">
        <f t="shared" si="118"/>
        <v>5335.0600018356208</v>
      </c>
    </row>
    <row r="298" spans="1:51">
      <c r="A298" s="36"/>
      <c r="B298" s="36" t="s">
        <v>688</v>
      </c>
      <c r="C298" s="36" t="s">
        <v>689</v>
      </c>
      <c r="D298" s="20" t="s">
        <v>690</v>
      </c>
      <c r="E298" s="36"/>
      <c r="F298" s="22">
        <f>'[2]F&amp;B Equipment'!N303</f>
        <v>1</v>
      </c>
      <c r="G298" s="36">
        <v>0</v>
      </c>
      <c r="H298" s="20" t="s">
        <v>150</v>
      </c>
      <c r="I298" s="396">
        <v>0</v>
      </c>
      <c r="J298" s="411">
        <f t="shared" si="111"/>
        <v>0</v>
      </c>
      <c r="K298" s="72"/>
      <c r="L298" s="17">
        <f t="shared" si="112"/>
        <v>0</v>
      </c>
      <c r="M298" s="72"/>
      <c r="N298" s="17">
        <f t="shared" si="112"/>
        <v>0</v>
      </c>
      <c r="O298" s="91">
        <v>0</v>
      </c>
      <c r="P298" s="17">
        <f t="shared" si="112"/>
        <v>0</v>
      </c>
      <c r="Q298" s="66"/>
      <c r="R298" s="17">
        <f t="shared" si="112"/>
        <v>0</v>
      </c>
      <c r="S298" s="66"/>
      <c r="T298" s="17">
        <f t="shared" si="112"/>
        <v>0</v>
      </c>
      <c r="U298" s="66"/>
      <c r="V298" s="17">
        <f t="shared" si="112"/>
        <v>0</v>
      </c>
      <c r="W298" s="66"/>
      <c r="X298" s="17">
        <f t="shared" si="112"/>
        <v>0</v>
      </c>
      <c r="Y298" s="66"/>
      <c r="Z298" s="17">
        <f t="shared" si="112"/>
        <v>0</v>
      </c>
      <c r="AA298" s="66"/>
      <c r="AB298" s="18">
        <f t="shared" si="119"/>
        <v>0</v>
      </c>
      <c r="AC298" s="66"/>
      <c r="AD298" s="18">
        <f t="shared" si="119"/>
        <v>0</v>
      </c>
      <c r="AE298" s="66"/>
      <c r="AF298" s="18">
        <f t="shared" si="119"/>
        <v>0</v>
      </c>
      <c r="AG298" s="66"/>
      <c r="AH298" s="18">
        <f t="shared" si="119"/>
        <v>0</v>
      </c>
      <c r="AI298" s="66"/>
      <c r="AJ298" s="18">
        <f t="shared" si="119"/>
        <v>0</v>
      </c>
      <c r="AK298" s="66"/>
      <c r="AL298" s="18">
        <f t="shared" si="119"/>
        <v>0</v>
      </c>
      <c r="AM298" s="66"/>
      <c r="AN298" s="18">
        <f t="shared" si="119"/>
        <v>0</v>
      </c>
      <c r="AO298" s="91">
        <v>0</v>
      </c>
      <c r="AP298" s="18">
        <f t="shared" si="119"/>
        <v>0</v>
      </c>
      <c r="AQ298" s="66"/>
      <c r="AR298" s="18">
        <f t="shared" si="119"/>
        <v>0</v>
      </c>
      <c r="AS298" s="66"/>
      <c r="AT298" s="18">
        <f t="shared" si="119"/>
        <v>0</v>
      </c>
      <c r="AU298" s="66"/>
      <c r="AV298" s="18">
        <f t="shared" si="119"/>
        <v>0</v>
      </c>
      <c r="AW298" s="66"/>
      <c r="AX298" s="18">
        <f t="shared" si="119"/>
        <v>0</v>
      </c>
      <c r="AY298" s="54">
        <f t="shared" si="118"/>
        <v>0</v>
      </c>
    </row>
    <row r="299" spans="1:51" ht="16.5" thickBot="1">
      <c r="A299" s="27"/>
      <c r="B299" s="66"/>
      <c r="C299" s="77"/>
      <c r="D299" s="77"/>
      <c r="E299" s="77"/>
      <c r="F299" s="66"/>
      <c r="G299" s="28"/>
      <c r="H299" s="59"/>
      <c r="I299" s="29"/>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30"/>
    </row>
    <row r="300" spans="1:51" ht="16.5" thickBot="1">
      <c r="A300" s="51" t="s">
        <v>692</v>
      </c>
      <c r="B300" s="43"/>
      <c r="C300" s="78"/>
      <c r="D300" s="78"/>
      <c r="E300" s="78"/>
      <c r="F300" s="78"/>
      <c r="G300" s="38"/>
      <c r="H300" s="61"/>
      <c r="I300" s="39"/>
      <c r="J300" s="88"/>
      <c r="K300" s="39"/>
      <c r="L300" s="88">
        <f>SUM(L283:L299)</f>
        <v>0</v>
      </c>
      <c r="M300" s="39"/>
      <c r="N300" s="88">
        <f>SUM(N283:N299)</f>
        <v>0</v>
      </c>
      <c r="O300" s="39"/>
      <c r="P300" s="88">
        <f>SUM(P283:P299)</f>
        <v>0</v>
      </c>
      <c r="Q300" s="39"/>
      <c r="R300" s="88">
        <f>SUM(R283:R299)</f>
        <v>0</v>
      </c>
      <c r="S300" s="39"/>
      <c r="T300" s="88">
        <f>SUM(T283:T299)</f>
        <v>0</v>
      </c>
      <c r="U300" s="39"/>
      <c r="V300" s="88">
        <f>SUM(V283:V299)</f>
        <v>0</v>
      </c>
      <c r="W300" s="39"/>
      <c r="X300" s="88">
        <f>SUM(X283:X299)</f>
        <v>0</v>
      </c>
      <c r="Y300" s="39"/>
      <c r="Z300" s="88">
        <f>SUM(Z283:Z299)</f>
        <v>0</v>
      </c>
      <c r="AA300" s="39"/>
      <c r="AB300" s="88">
        <f>SUM(AB283:AB299)</f>
        <v>123778.68738750137</v>
      </c>
      <c r="AC300" s="39"/>
      <c r="AD300" s="88">
        <f>SUM(AD283:AD299)</f>
        <v>215686.01756800711</v>
      </c>
      <c r="AE300" s="39"/>
      <c r="AF300" s="88">
        <f>SUM(AF283:AF299)</f>
        <v>0</v>
      </c>
      <c r="AG300" s="39"/>
      <c r="AH300" s="88">
        <f>SUM(AH283:AH299)</f>
        <v>0</v>
      </c>
      <c r="AI300" s="39"/>
      <c r="AJ300" s="88">
        <f>SUM(AJ283:AJ299)</f>
        <v>0</v>
      </c>
      <c r="AK300" s="39"/>
      <c r="AL300" s="88">
        <f>SUM(AL283:AL299)</f>
        <v>0</v>
      </c>
      <c r="AM300" s="39"/>
      <c r="AN300" s="88">
        <f>SUM(AN283:AN299)</f>
        <v>0</v>
      </c>
      <c r="AO300" s="39"/>
      <c r="AP300" s="88">
        <f>SUM(AP283:AP299)</f>
        <v>0</v>
      </c>
      <c r="AQ300" s="39"/>
      <c r="AR300" s="88">
        <f>SUM(AR283:AR299)</f>
        <v>25814.806460494943</v>
      </c>
      <c r="AS300" s="39"/>
      <c r="AT300" s="88">
        <f>SUM(AT283:AT299)</f>
        <v>17911.504174897258</v>
      </c>
      <c r="AU300" s="39"/>
      <c r="AV300" s="88">
        <f>SUM(AV283:AV299)</f>
        <v>123778.68738750137</v>
      </c>
      <c r="AW300" s="39"/>
      <c r="AX300" s="88">
        <f>SUM(AX283:AX299)</f>
        <v>215686.01756800711</v>
      </c>
      <c r="AY300" s="88">
        <f>SUM(AY283:AY299)</f>
        <v>722655.72054640891</v>
      </c>
    </row>
    <row r="301" spans="1:51">
      <c r="A301" s="57"/>
      <c r="B301" s="40"/>
      <c r="C301" s="79"/>
      <c r="D301" s="79"/>
      <c r="E301" s="79"/>
      <c r="F301" s="79"/>
      <c r="G301" s="41"/>
      <c r="H301" s="62"/>
      <c r="I301" s="42"/>
      <c r="J301" s="42"/>
      <c r="K301" s="42"/>
      <c r="L301" s="9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65"/>
    </row>
    <row r="302" spans="1:51">
      <c r="A302" s="57"/>
      <c r="B302" s="46"/>
      <c r="C302" s="20"/>
      <c r="D302" s="20"/>
      <c r="E302" s="20"/>
      <c r="F302" s="20"/>
      <c r="G302" s="36"/>
      <c r="H302" s="58"/>
      <c r="I302" s="36"/>
      <c r="J302" s="36"/>
      <c r="K302" s="36"/>
      <c r="L302" s="93"/>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66"/>
    </row>
    <row r="303" spans="1:51">
      <c r="A303" s="72"/>
      <c r="B303" s="47" t="str">
        <f>B280</f>
        <v>Food &amp; Beverage Sub-Total</v>
      </c>
      <c r="C303" s="49"/>
      <c r="D303" s="49"/>
      <c r="E303" s="49"/>
      <c r="F303" s="49"/>
      <c r="G303" s="48"/>
      <c r="H303" s="64"/>
      <c r="I303" s="48"/>
      <c r="J303" s="48"/>
      <c r="K303" s="48"/>
      <c r="L303" s="50">
        <f>+L280</f>
        <v>1401171.2</v>
      </c>
      <c r="M303" s="48"/>
      <c r="N303" s="50">
        <f>+N280</f>
        <v>654792.88400000008</v>
      </c>
      <c r="O303" s="48"/>
      <c r="P303" s="50">
        <f>+P280</f>
        <v>457982.9261279999</v>
      </c>
      <c r="Q303" s="48"/>
      <c r="R303" s="50">
        <f>+R280</f>
        <v>757514.3633460002</v>
      </c>
      <c r="S303" s="48"/>
      <c r="T303" s="50">
        <f>+T280</f>
        <v>1103175.6756801768</v>
      </c>
      <c r="U303" s="48"/>
      <c r="V303" s="50">
        <f>+V280</f>
        <v>1260725.6799384356</v>
      </c>
      <c r="W303" s="48"/>
      <c r="X303" s="50">
        <f>+X280</f>
        <v>2749326.7081590579</v>
      </c>
      <c r="Y303" s="48"/>
      <c r="Z303" s="50">
        <f>+Z280</f>
        <v>2473622.6959099961</v>
      </c>
      <c r="AA303" s="48"/>
      <c r="AB303" s="50">
        <f>+AB280</f>
        <v>1298312.6662531588</v>
      </c>
      <c r="AC303" s="48"/>
      <c r="AD303" s="50">
        <f>+AD280</f>
        <v>1377259.0969814137</v>
      </c>
      <c r="AE303" s="48"/>
      <c r="AF303" s="50">
        <f>+AF280</f>
        <v>736230.85220823635</v>
      </c>
      <c r="AG303" s="48"/>
      <c r="AH303" s="50">
        <f>+AH280</f>
        <v>1381837.8113503442</v>
      </c>
      <c r="AI303" s="48"/>
      <c r="AJ303" s="50">
        <f>+AJ280</f>
        <v>2809230.3686774853</v>
      </c>
      <c r="AK303" s="48"/>
      <c r="AL303" s="50">
        <f>+AL280</f>
        <v>3027003.7387098558</v>
      </c>
      <c r="AM303" s="48"/>
      <c r="AN303" s="50">
        <f>+AN280</f>
        <v>5480492.579744962</v>
      </c>
      <c r="AO303" s="48"/>
      <c r="AP303" s="50">
        <f>+AP280</f>
        <v>2188437.614092852</v>
      </c>
      <c r="AQ303" s="48"/>
      <c r="AR303" s="50">
        <f>+AR280</f>
        <v>1363807.0384922726</v>
      </c>
      <c r="AS303" s="48"/>
      <c r="AT303" s="50">
        <f>+AT280</f>
        <v>1527323.7030050703</v>
      </c>
      <c r="AU303" s="48"/>
      <c r="AV303" s="50">
        <f>+AV280</f>
        <v>1598705.8848449315</v>
      </c>
      <c r="AW303" s="48"/>
      <c r="AX303" s="50">
        <f>+AX280</f>
        <v>2035384.0680488723</v>
      </c>
      <c r="AY303" s="50">
        <f>+AY280</f>
        <v>35682337.555571139</v>
      </c>
    </row>
    <row r="304" spans="1:51" ht="16.5" thickBot="1">
      <c r="A304" s="72"/>
      <c r="B304" s="47" t="str">
        <f>A300</f>
        <v>Merchandise Sub-Total</v>
      </c>
      <c r="C304" s="49"/>
      <c r="D304" s="49"/>
      <c r="E304" s="49"/>
      <c r="F304" s="49"/>
      <c r="G304" s="48"/>
      <c r="H304" s="64"/>
      <c r="I304" s="48"/>
      <c r="J304" s="48"/>
      <c r="K304" s="48"/>
      <c r="L304" s="94">
        <f>+L300</f>
        <v>0</v>
      </c>
      <c r="M304" s="48"/>
      <c r="N304" s="94">
        <f>+N300</f>
        <v>0</v>
      </c>
      <c r="O304" s="48"/>
      <c r="P304" s="94">
        <f>+P300</f>
        <v>0</v>
      </c>
      <c r="Q304" s="48"/>
      <c r="R304" s="94">
        <f>+R300</f>
        <v>0</v>
      </c>
      <c r="S304" s="48"/>
      <c r="T304" s="94">
        <f>+T300</f>
        <v>0</v>
      </c>
      <c r="U304" s="48"/>
      <c r="V304" s="94">
        <f>+V300</f>
        <v>0</v>
      </c>
      <c r="W304" s="48"/>
      <c r="X304" s="94">
        <f>+X300</f>
        <v>0</v>
      </c>
      <c r="Y304" s="48"/>
      <c r="Z304" s="94">
        <f>+Z300</f>
        <v>0</v>
      </c>
      <c r="AA304" s="48"/>
      <c r="AB304" s="94">
        <f>+AB300</f>
        <v>123778.68738750137</v>
      </c>
      <c r="AC304" s="48"/>
      <c r="AD304" s="94">
        <f>+AD300</f>
        <v>215686.01756800711</v>
      </c>
      <c r="AE304" s="48"/>
      <c r="AF304" s="94">
        <f>+AF300</f>
        <v>0</v>
      </c>
      <c r="AG304" s="48"/>
      <c r="AH304" s="94">
        <f>+AH300</f>
        <v>0</v>
      </c>
      <c r="AI304" s="48"/>
      <c r="AJ304" s="94">
        <f>+AJ300</f>
        <v>0</v>
      </c>
      <c r="AK304" s="48"/>
      <c r="AL304" s="94">
        <f>+AL300</f>
        <v>0</v>
      </c>
      <c r="AM304" s="48"/>
      <c r="AN304" s="94">
        <f>+AN300</f>
        <v>0</v>
      </c>
      <c r="AO304" s="48"/>
      <c r="AP304" s="94">
        <f>+AP300</f>
        <v>0</v>
      </c>
      <c r="AQ304" s="48"/>
      <c r="AR304" s="94">
        <f>+AR300</f>
        <v>25814.806460494943</v>
      </c>
      <c r="AS304" s="48"/>
      <c r="AT304" s="94">
        <f>+AT300</f>
        <v>17911.504174897258</v>
      </c>
      <c r="AU304" s="48"/>
      <c r="AV304" s="94">
        <f>+AV300</f>
        <v>123778.68738750137</v>
      </c>
      <c r="AW304" s="48"/>
      <c r="AX304" s="94">
        <f>+AX300</f>
        <v>215686.01756800711</v>
      </c>
      <c r="AY304" s="94">
        <f>+AY300</f>
        <v>722655.72054640891</v>
      </c>
    </row>
    <row r="305" spans="1:51" ht="16.5" thickBot="1">
      <c r="A305" s="72"/>
      <c r="B305" s="51" t="s">
        <v>693</v>
      </c>
      <c r="C305" s="45"/>
      <c r="D305" s="45"/>
      <c r="E305" s="45"/>
      <c r="F305" s="45"/>
      <c r="G305" s="43"/>
      <c r="H305" s="63"/>
      <c r="I305" s="43"/>
      <c r="J305" s="43"/>
      <c r="K305" s="43"/>
      <c r="L305" s="26">
        <f>SUM(L303:L304)</f>
        <v>1401171.2</v>
      </c>
      <c r="M305" s="43"/>
      <c r="N305" s="26">
        <f>SUM(N303:N304)</f>
        <v>654792.88400000008</v>
      </c>
      <c r="O305" s="43"/>
      <c r="P305" s="26">
        <f>SUM(P303:P304)</f>
        <v>457982.9261279999</v>
      </c>
      <c r="Q305" s="43"/>
      <c r="R305" s="26">
        <f>SUM(R303:R304)</f>
        <v>757514.3633460002</v>
      </c>
      <c r="S305" s="43"/>
      <c r="T305" s="26">
        <f>SUM(T303:T304)</f>
        <v>1103175.6756801768</v>
      </c>
      <c r="U305" s="43"/>
      <c r="V305" s="26">
        <f>SUM(V303:V304)</f>
        <v>1260725.6799384356</v>
      </c>
      <c r="W305" s="43"/>
      <c r="X305" s="26">
        <f>SUM(X303:X304)</f>
        <v>2749326.7081590579</v>
      </c>
      <c r="Y305" s="43"/>
      <c r="Z305" s="26">
        <f>SUM(Z303:Z304)</f>
        <v>2473622.6959099961</v>
      </c>
      <c r="AA305" s="43"/>
      <c r="AB305" s="26">
        <f>SUM(AB303:AB304)</f>
        <v>1422091.3536406602</v>
      </c>
      <c r="AC305" s="43"/>
      <c r="AD305" s="26">
        <f>SUM(AD303:AD304)</f>
        <v>1592945.1145494208</v>
      </c>
      <c r="AE305" s="43"/>
      <c r="AF305" s="26">
        <f>SUM(AF303:AF304)</f>
        <v>736230.85220823635</v>
      </c>
      <c r="AG305" s="43"/>
      <c r="AH305" s="26">
        <f>SUM(AH303:AH304)</f>
        <v>1381837.8113503442</v>
      </c>
      <c r="AI305" s="43"/>
      <c r="AJ305" s="26">
        <f>SUM(AJ303:AJ304)</f>
        <v>2809230.3686774853</v>
      </c>
      <c r="AK305" s="43"/>
      <c r="AL305" s="26">
        <f>SUM(AL303:AL304)</f>
        <v>3027003.7387098558</v>
      </c>
      <c r="AM305" s="43"/>
      <c r="AN305" s="26">
        <f>SUM(AN303:AN304)</f>
        <v>5480492.579744962</v>
      </c>
      <c r="AO305" s="43"/>
      <c r="AP305" s="26">
        <f>SUM(AP303:AP304)</f>
        <v>2188437.614092852</v>
      </c>
      <c r="AQ305" s="43"/>
      <c r="AR305" s="26">
        <f>SUM(AR303:AR304)</f>
        <v>1389621.8449527675</v>
      </c>
      <c r="AS305" s="43"/>
      <c r="AT305" s="26">
        <f>SUM(AT303:AT304)</f>
        <v>1545235.2071799675</v>
      </c>
      <c r="AU305" s="43"/>
      <c r="AV305" s="26">
        <f>SUM(AV303:AV304)</f>
        <v>1722484.5722324329</v>
      </c>
      <c r="AW305" s="43"/>
      <c r="AX305" s="26">
        <f>SUM(AX303:AX304)</f>
        <v>2251070.0856168792</v>
      </c>
      <c r="AY305" s="26">
        <f>SUM(AY303:AY304)</f>
        <v>36404993.276117548</v>
      </c>
    </row>
  </sheetData>
  <mergeCells count="46">
    <mergeCell ref="AU282:AV282"/>
    <mergeCell ref="AW282:AX282"/>
    <mergeCell ref="AI282:AJ282"/>
    <mergeCell ref="AK282:AL282"/>
    <mergeCell ref="AM282:AN282"/>
    <mergeCell ref="AO282:AP282"/>
    <mergeCell ref="AQ282:AR282"/>
    <mergeCell ref="AS282:AT282"/>
    <mergeCell ref="AG282:AH282"/>
    <mergeCell ref="K282:L282"/>
    <mergeCell ref="M282:N282"/>
    <mergeCell ref="O282:P282"/>
    <mergeCell ref="Q282:R282"/>
    <mergeCell ref="S282:T282"/>
    <mergeCell ref="U282:V282"/>
    <mergeCell ref="W282:X282"/>
    <mergeCell ref="Y282:Z282"/>
    <mergeCell ref="AA282:AB282"/>
    <mergeCell ref="AC282:AD282"/>
    <mergeCell ref="AE282:AF282"/>
    <mergeCell ref="K8:L8"/>
    <mergeCell ref="AW6:AX6"/>
    <mergeCell ref="AK6:AL6"/>
    <mergeCell ref="AM6:AN6"/>
    <mergeCell ref="AO6:AP6"/>
    <mergeCell ref="AQ6:AR6"/>
    <mergeCell ref="AS6:AT6"/>
    <mergeCell ref="AU6:AV6"/>
    <mergeCell ref="Y6:Z6"/>
    <mergeCell ref="AA6:AB6"/>
    <mergeCell ref="AC6:AD6"/>
    <mergeCell ref="AE6:AF6"/>
    <mergeCell ref="AG6:AH6"/>
    <mergeCell ref="AI6:AJ6"/>
    <mergeCell ref="M6:N6"/>
    <mergeCell ref="O6:P6"/>
    <mergeCell ref="Q6:R6"/>
    <mergeCell ref="S6:T6"/>
    <mergeCell ref="U6:V6"/>
    <mergeCell ref="W6:X6"/>
    <mergeCell ref="A1:E1"/>
    <mergeCell ref="A2:E2"/>
    <mergeCell ref="A3:E3"/>
    <mergeCell ref="A4:E4"/>
    <mergeCell ref="A5:E5"/>
    <mergeCell ref="K6:L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24359-7EC7-104B-883C-82D9D7D250D1}">
  <dimension ref="B5:G17"/>
  <sheetViews>
    <sheetView showGridLines="0" zoomScale="166" zoomScaleNormal="166" workbookViewId="0">
      <selection activeCell="I21" sqref="I21"/>
    </sheetView>
  </sheetViews>
  <sheetFormatPr defaultColWidth="11" defaultRowHeight="15.75"/>
  <cols>
    <col min="1" max="1" width="6.625" style="289" customWidth="1"/>
    <col min="2" max="2" width="35.375" style="289" bestFit="1" customWidth="1"/>
    <col min="3" max="3" width="14.5" style="289" customWidth="1"/>
    <col min="4" max="4" width="14" style="289" bestFit="1" customWidth="1"/>
    <col min="5" max="7" width="15.125" style="289" bestFit="1" customWidth="1"/>
    <col min="8" max="256" width="10.875" style="289"/>
    <col min="257" max="257" width="6.625" style="289" customWidth="1"/>
    <col min="258" max="258" width="35.375" style="289" bestFit="1" customWidth="1"/>
    <col min="259" max="259" width="14.5" style="289" customWidth="1"/>
    <col min="260" max="262" width="14" style="289" bestFit="1" customWidth="1"/>
    <col min="263" max="263" width="15.125" style="289" bestFit="1" customWidth="1"/>
    <col min="264" max="512" width="10.875" style="289"/>
    <col min="513" max="513" width="6.625" style="289" customWidth="1"/>
    <col min="514" max="514" width="35.375" style="289" bestFit="1" customWidth="1"/>
    <col min="515" max="515" width="14.5" style="289" customWidth="1"/>
    <col min="516" max="518" width="14" style="289" bestFit="1" customWidth="1"/>
    <col min="519" max="519" width="15.125" style="289" bestFit="1" customWidth="1"/>
    <col min="520" max="768" width="10.875" style="289"/>
    <col min="769" max="769" width="6.625" style="289" customWidth="1"/>
    <col min="770" max="770" width="35.375" style="289" bestFit="1" customWidth="1"/>
    <col min="771" max="771" width="14.5" style="289" customWidth="1"/>
    <col min="772" max="774" width="14" style="289" bestFit="1" customWidth="1"/>
    <col min="775" max="775" width="15.125" style="289" bestFit="1" customWidth="1"/>
    <col min="776" max="1024" width="10.875" style="289"/>
    <col min="1025" max="1025" width="6.625" style="289" customWidth="1"/>
    <col min="1026" max="1026" width="35.375" style="289" bestFit="1" customWidth="1"/>
    <col min="1027" max="1027" width="14.5" style="289" customWidth="1"/>
    <col min="1028" max="1030" width="14" style="289" bestFit="1" customWidth="1"/>
    <col min="1031" max="1031" width="15.125" style="289" bestFit="1" customWidth="1"/>
    <col min="1032" max="1280" width="10.875" style="289"/>
    <col min="1281" max="1281" width="6.625" style="289" customWidth="1"/>
    <col min="1282" max="1282" width="35.375" style="289" bestFit="1" customWidth="1"/>
    <col min="1283" max="1283" width="14.5" style="289" customWidth="1"/>
    <col min="1284" max="1286" width="14" style="289" bestFit="1" customWidth="1"/>
    <col min="1287" max="1287" width="15.125" style="289" bestFit="1" customWidth="1"/>
    <col min="1288" max="1536" width="10.875" style="289"/>
    <col min="1537" max="1537" width="6.625" style="289" customWidth="1"/>
    <col min="1538" max="1538" width="35.375" style="289" bestFit="1" customWidth="1"/>
    <col min="1539" max="1539" width="14.5" style="289" customWidth="1"/>
    <col min="1540" max="1542" width="14" style="289" bestFit="1" customWidth="1"/>
    <col min="1543" max="1543" width="15.125" style="289" bestFit="1" customWidth="1"/>
    <col min="1544" max="1792" width="10.875" style="289"/>
    <col min="1793" max="1793" width="6.625" style="289" customWidth="1"/>
    <col min="1794" max="1794" width="35.375" style="289" bestFit="1" customWidth="1"/>
    <col min="1795" max="1795" width="14.5" style="289" customWidth="1"/>
    <col min="1796" max="1798" width="14" style="289" bestFit="1" customWidth="1"/>
    <col min="1799" max="1799" width="15.125" style="289" bestFit="1" customWidth="1"/>
    <col min="1800" max="2048" width="10.875" style="289"/>
    <col min="2049" max="2049" width="6.625" style="289" customWidth="1"/>
    <col min="2050" max="2050" width="35.375" style="289" bestFit="1" customWidth="1"/>
    <col min="2051" max="2051" width="14.5" style="289" customWidth="1"/>
    <col min="2052" max="2054" width="14" style="289" bestFit="1" customWidth="1"/>
    <col min="2055" max="2055" width="15.125" style="289" bestFit="1" customWidth="1"/>
    <col min="2056" max="2304" width="10.875" style="289"/>
    <col min="2305" max="2305" width="6.625" style="289" customWidth="1"/>
    <col min="2306" max="2306" width="35.375" style="289" bestFit="1" customWidth="1"/>
    <col min="2307" max="2307" width="14.5" style="289" customWidth="1"/>
    <col min="2308" max="2310" width="14" style="289" bestFit="1" customWidth="1"/>
    <col min="2311" max="2311" width="15.125" style="289" bestFit="1" customWidth="1"/>
    <col min="2312" max="2560" width="10.875" style="289"/>
    <col min="2561" max="2561" width="6.625" style="289" customWidth="1"/>
    <col min="2562" max="2562" width="35.375" style="289" bestFit="1" customWidth="1"/>
    <col min="2563" max="2563" width="14.5" style="289" customWidth="1"/>
    <col min="2564" max="2566" width="14" style="289" bestFit="1" customWidth="1"/>
    <col min="2567" max="2567" width="15.125" style="289" bestFit="1" customWidth="1"/>
    <col min="2568" max="2816" width="10.875" style="289"/>
    <col min="2817" max="2817" width="6.625" style="289" customWidth="1"/>
    <col min="2818" max="2818" width="35.375" style="289" bestFit="1" customWidth="1"/>
    <col min="2819" max="2819" width="14.5" style="289" customWidth="1"/>
    <col min="2820" max="2822" width="14" style="289" bestFit="1" customWidth="1"/>
    <col min="2823" max="2823" width="15.125" style="289" bestFit="1" customWidth="1"/>
    <col min="2824" max="3072" width="10.875" style="289"/>
    <col min="3073" max="3073" width="6.625" style="289" customWidth="1"/>
    <col min="3074" max="3074" width="35.375" style="289" bestFit="1" customWidth="1"/>
    <col min="3075" max="3075" width="14.5" style="289" customWidth="1"/>
    <col min="3076" max="3078" width="14" style="289" bestFit="1" customWidth="1"/>
    <col min="3079" max="3079" width="15.125" style="289" bestFit="1" customWidth="1"/>
    <col min="3080" max="3328" width="10.875" style="289"/>
    <col min="3329" max="3329" width="6.625" style="289" customWidth="1"/>
    <col min="3330" max="3330" width="35.375" style="289" bestFit="1" customWidth="1"/>
    <col min="3331" max="3331" width="14.5" style="289" customWidth="1"/>
    <col min="3332" max="3334" width="14" style="289" bestFit="1" customWidth="1"/>
    <col min="3335" max="3335" width="15.125" style="289" bestFit="1" customWidth="1"/>
    <col min="3336" max="3584" width="10.875" style="289"/>
    <col min="3585" max="3585" width="6.625" style="289" customWidth="1"/>
    <col min="3586" max="3586" width="35.375" style="289" bestFit="1" customWidth="1"/>
    <col min="3587" max="3587" width="14.5" style="289" customWidth="1"/>
    <col min="3588" max="3590" width="14" style="289" bestFit="1" customWidth="1"/>
    <col min="3591" max="3591" width="15.125" style="289" bestFit="1" customWidth="1"/>
    <col min="3592" max="3840" width="10.875" style="289"/>
    <col min="3841" max="3841" width="6.625" style="289" customWidth="1"/>
    <col min="3842" max="3842" width="35.375" style="289" bestFit="1" customWidth="1"/>
    <col min="3843" max="3843" width="14.5" style="289" customWidth="1"/>
    <col min="3844" max="3846" width="14" style="289" bestFit="1" customWidth="1"/>
    <col min="3847" max="3847" width="15.125" style="289" bestFit="1" customWidth="1"/>
    <col min="3848" max="4096" width="10.875" style="289"/>
    <col min="4097" max="4097" width="6.625" style="289" customWidth="1"/>
    <col min="4098" max="4098" width="35.375" style="289" bestFit="1" customWidth="1"/>
    <col min="4099" max="4099" width="14.5" style="289" customWidth="1"/>
    <col min="4100" max="4102" width="14" style="289" bestFit="1" customWidth="1"/>
    <col min="4103" max="4103" width="15.125" style="289" bestFit="1" customWidth="1"/>
    <col min="4104" max="4352" width="10.875" style="289"/>
    <col min="4353" max="4353" width="6.625" style="289" customWidth="1"/>
    <col min="4354" max="4354" width="35.375" style="289" bestFit="1" customWidth="1"/>
    <col min="4355" max="4355" width="14.5" style="289" customWidth="1"/>
    <col min="4356" max="4358" width="14" style="289" bestFit="1" customWidth="1"/>
    <col min="4359" max="4359" width="15.125" style="289" bestFit="1" customWidth="1"/>
    <col min="4360" max="4608" width="10.875" style="289"/>
    <col min="4609" max="4609" width="6.625" style="289" customWidth="1"/>
    <col min="4610" max="4610" width="35.375" style="289" bestFit="1" customWidth="1"/>
    <col min="4611" max="4611" width="14.5" style="289" customWidth="1"/>
    <col min="4612" max="4614" width="14" style="289" bestFit="1" customWidth="1"/>
    <col min="4615" max="4615" width="15.125" style="289" bestFit="1" customWidth="1"/>
    <col min="4616" max="4864" width="10.875" style="289"/>
    <col min="4865" max="4865" width="6.625" style="289" customWidth="1"/>
    <col min="4866" max="4866" width="35.375" style="289" bestFit="1" customWidth="1"/>
    <col min="4867" max="4867" width="14.5" style="289" customWidth="1"/>
    <col min="4868" max="4870" width="14" style="289" bestFit="1" customWidth="1"/>
    <col min="4871" max="4871" width="15.125" style="289" bestFit="1" customWidth="1"/>
    <col min="4872" max="5120" width="10.875" style="289"/>
    <col min="5121" max="5121" width="6.625" style="289" customWidth="1"/>
    <col min="5122" max="5122" width="35.375" style="289" bestFit="1" customWidth="1"/>
    <col min="5123" max="5123" width="14.5" style="289" customWidth="1"/>
    <col min="5124" max="5126" width="14" style="289" bestFit="1" customWidth="1"/>
    <col min="5127" max="5127" width="15.125" style="289" bestFit="1" customWidth="1"/>
    <col min="5128" max="5376" width="10.875" style="289"/>
    <col min="5377" max="5377" width="6.625" style="289" customWidth="1"/>
    <col min="5378" max="5378" width="35.375" style="289" bestFit="1" customWidth="1"/>
    <col min="5379" max="5379" width="14.5" style="289" customWidth="1"/>
    <col min="5380" max="5382" width="14" style="289" bestFit="1" customWidth="1"/>
    <col min="5383" max="5383" width="15.125" style="289" bestFit="1" customWidth="1"/>
    <col min="5384" max="5632" width="10.875" style="289"/>
    <col min="5633" max="5633" width="6.625" style="289" customWidth="1"/>
    <col min="5634" max="5634" width="35.375" style="289" bestFit="1" customWidth="1"/>
    <col min="5635" max="5635" width="14.5" style="289" customWidth="1"/>
    <col min="5636" max="5638" width="14" style="289" bestFit="1" customWidth="1"/>
    <col min="5639" max="5639" width="15.125" style="289" bestFit="1" customWidth="1"/>
    <col min="5640" max="5888" width="10.875" style="289"/>
    <col min="5889" max="5889" width="6.625" style="289" customWidth="1"/>
    <col min="5890" max="5890" width="35.375" style="289" bestFit="1" customWidth="1"/>
    <col min="5891" max="5891" width="14.5" style="289" customWidth="1"/>
    <col min="5892" max="5894" width="14" style="289" bestFit="1" customWidth="1"/>
    <col min="5895" max="5895" width="15.125" style="289" bestFit="1" customWidth="1"/>
    <col min="5896" max="6144" width="10.875" style="289"/>
    <col min="6145" max="6145" width="6.625" style="289" customWidth="1"/>
    <col min="6146" max="6146" width="35.375" style="289" bestFit="1" customWidth="1"/>
    <col min="6147" max="6147" width="14.5" style="289" customWidth="1"/>
    <col min="6148" max="6150" width="14" style="289" bestFit="1" customWidth="1"/>
    <col min="6151" max="6151" width="15.125" style="289" bestFit="1" customWidth="1"/>
    <col min="6152" max="6400" width="10.875" style="289"/>
    <col min="6401" max="6401" width="6.625" style="289" customWidth="1"/>
    <col min="6402" max="6402" width="35.375" style="289" bestFit="1" customWidth="1"/>
    <col min="6403" max="6403" width="14.5" style="289" customWidth="1"/>
    <col min="6404" max="6406" width="14" style="289" bestFit="1" customWidth="1"/>
    <col min="6407" max="6407" width="15.125" style="289" bestFit="1" customWidth="1"/>
    <col min="6408" max="6656" width="10.875" style="289"/>
    <col min="6657" max="6657" width="6.625" style="289" customWidth="1"/>
    <col min="6658" max="6658" width="35.375" style="289" bestFit="1" customWidth="1"/>
    <col min="6659" max="6659" width="14.5" style="289" customWidth="1"/>
    <col min="6660" max="6662" width="14" style="289" bestFit="1" customWidth="1"/>
    <col min="6663" max="6663" width="15.125" style="289" bestFit="1" customWidth="1"/>
    <col min="6664" max="6912" width="10.875" style="289"/>
    <col min="6913" max="6913" width="6.625" style="289" customWidth="1"/>
    <col min="6914" max="6914" width="35.375" style="289" bestFit="1" customWidth="1"/>
    <col min="6915" max="6915" width="14.5" style="289" customWidth="1"/>
    <col min="6916" max="6918" width="14" style="289" bestFit="1" customWidth="1"/>
    <col min="6919" max="6919" width="15.125" style="289" bestFit="1" customWidth="1"/>
    <col min="6920" max="7168" width="10.875" style="289"/>
    <col min="7169" max="7169" width="6.625" style="289" customWidth="1"/>
    <col min="7170" max="7170" width="35.375" style="289" bestFit="1" customWidth="1"/>
    <col min="7171" max="7171" width="14.5" style="289" customWidth="1"/>
    <col min="7172" max="7174" width="14" style="289" bestFit="1" customWidth="1"/>
    <col min="7175" max="7175" width="15.125" style="289" bestFit="1" customWidth="1"/>
    <col min="7176" max="7424" width="10.875" style="289"/>
    <col min="7425" max="7425" width="6.625" style="289" customWidth="1"/>
    <col min="7426" max="7426" width="35.375" style="289" bestFit="1" customWidth="1"/>
    <col min="7427" max="7427" width="14.5" style="289" customWidth="1"/>
    <col min="7428" max="7430" width="14" style="289" bestFit="1" customWidth="1"/>
    <col min="7431" max="7431" width="15.125" style="289" bestFit="1" customWidth="1"/>
    <col min="7432" max="7680" width="10.875" style="289"/>
    <col min="7681" max="7681" width="6.625" style="289" customWidth="1"/>
    <col min="7682" max="7682" width="35.375" style="289" bestFit="1" customWidth="1"/>
    <col min="7683" max="7683" width="14.5" style="289" customWidth="1"/>
    <col min="7684" max="7686" width="14" style="289" bestFit="1" customWidth="1"/>
    <col min="7687" max="7687" width="15.125" style="289" bestFit="1" customWidth="1"/>
    <col min="7688" max="7936" width="10.875" style="289"/>
    <col min="7937" max="7937" width="6.625" style="289" customWidth="1"/>
    <col min="7938" max="7938" width="35.375" style="289" bestFit="1" customWidth="1"/>
    <col min="7939" max="7939" width="14.5" style="289" customWidth="1"/>
    <col min="7940" max="7942" width="14" style="289" bestFit="1" customWidth="1"/>
    <col min="7943" max="7943" width="15.125" style="289" bestFit="1" customWidth="1"/>
    <col min="7944" max="8192" width="10.875" style="289"/>
    <col min="8193" max="8193" width="6.625" style="289" customWidth="1"/>
    <col min="8194" max="8194" width="35.375" style="289" bestFit="1" customWidth="1"/>
    <col min="8195" max="8195" width="14.5" style="289" customWidth="1"/>
    <col min="8196" max="8198" width="14" style="289" bestFit="1" customWidth="1"/>
    <col min="8199" max="8199" width="15.125" style="289" bestFit="1" customWidth="1"/>
    <col min="8200" max="8448" width="10.875" style="289"/>
    <col min="8449" max="8449" width="6.625" style="289" customWidth="1"/>
    <col min="8450" max="8450" width="35.375" style="289" bestFit="1" customWidth="1"/>
    <col min="8451" max="8451" width="14.5" style="289" customWidth="1"/>
    <col min="8452" max="8454" width="14" style="289" bestFit="1" customWidth="1"/>
    <col min="8455" max="8455" width="15.125" style="289" bestFit="1" customWidth="1"/>
    <col min="8456" max="8704" width="10.875" style="289"/>
    <col min="8705" max="8705" width="6.625" style="289" customWidth="1"/>
    <col min="8706" max="8706" width="35.375" style="289" bestFit="1" customWidth="1"/>
    <col min="8707" max="8707" width="14.5" style="289" customWidth="1"/>
    <col min="8708" max="8710" width="14" style="289" bestFit="1" customWidth="1"/>
    <col min="8711" max="8711" width="15.125" style="289" bestFit="1" customWidth="1"/>
    <col min="8712" max="8960" width="10.875" style="289"/>
    <col min="8961" max="8961" width="6.625" style="289" customWidth="1"/>
    <col min="8962" max="8962" width="35.375" style="289" bestFit="1" customWidth="1"/>
    <col min="8963" max="8963" width="14.5" style="289" customWidth="1"/>
    <col min="8964" max="8966" width="14" style="289" bestFit="1" customWidth="1"/>
    <col min="8967" max="8967" width="15.125" style="289" bestFit="1" customWidth="1"/>
    <col min="8968" max="9216" width="10.875" style="289"/>
    <col min="9217" max="9217" width="6.625" style="289" customWidth="1"/>
    <col min="9218" max="9218" width="35.375" style="289" bestFit="1" customWidth="1"/>
    <col min="9219" max="9219" width="14.5" style="289" customWidth="1"/>
    <col min="9220" max="9222" width="14" style="289" bestFit="1" customWidth="1"/>
    <col min="9223" max="9223" width="15.125" style="289" bestFit="1" customWidth="1"/>
    <col min="9224" max="9472" width="10.875" style="289"/>
    <col min="9473" max="9473" width="6.625" style="289" customWidth="1"/>
    <col min="9474" max="9474" width="35.375" style="289" bestFit="1" customWidth="1"/>
    <col min="9475" max="9475" width="14.5" style="289" customWidth="1"/>
    <col min="9476" max="9478" width="14" style="289" bestFit="1" customWidth="1"/>
    <col min="9479" max="9479" width="15.125" style="289" bestFit="1" customWidth="1"/>
    <col min="9480" max="9728" width="10.875" style="289"/>
    <col min="9729" max="9729" width="6.625" style="289" customWidth="1"/>
    <col min="9730" max="9730" width="35.375" style="289" bestFit="1" customWidth="1"/>
    <col min="9731" max="9731" width="14.5" style="289" customWidth="1"/>
    <col min="9732" max="9734" width="14" style="289" bestFit="1" customWidth="1"/>
    <col min="9735" max="9735" width="15.125" style="289" bestFit="1" customWidth="1"/>
    <col min="9736" max="9984" width="10.875" style="289"/>
    <col min="9985" max="9985" width="6.625" style="289" customWidth="1"/>
    <col min="9986" max="9986" width="35.375" style="289" bestFit="1" customWidth="1"/>
    <col min="9987" max="9987" width="14.5" style="289" customWidth="1"/>
    <col min="9988" max="9990" width="14" style="289" bestFit="1" customWidth="1"/>
    <col min="9991" max="9991" width="15.125" style="289" bestFit="1" customWidth="1"/>
    <col min="9992" max="10240" width="10.875" style="289"/>
    <col min="10241" max="10241" width="6.625" style="289" customWidth="1"/>
    <col min="10242" max="10242" width="35.375" style="289" bestFit="1" customWidth="1"/>
    <col min="10243" max="10243" width="14.5" style="289" customWidth="1"/>
    <col min="10244" max="10246" width="14" style="289" bestFit="1" customWidth="1"/>
    <col min="10247" max="10247" width="15.125" style="289" bestFit="1" customWidth="1"/>
    <col min="10248" max="10496" width="10.875" style="289"/>
    <col min="10497" max="10497" width="6.625" style="289" customWidth="1"/>
    <col min="10498" max="10498" width="35.375" style="289" bestFit="1" customWidth="1"/>
    <col min="10499" max="10499" width="14.5" style="289" customWidth="1"/>
    <col min="10500" max="10502" width="14" style="289" bestFit="1" customWidth="1"/>
    <col min="10503" max="10503" width="15.125" style="289" bestFit="1" customWidth="1"/>
    <col min="10504" max="10752" width="10.875" style="289"/>
    <col min="10753" max="10753" width="6.625" style="289" customWidth="1"/>
    <col min="10754" max="10754" width="35.375" style="289" bestFit="1" customWidth="1"/>
    <col min="10755" max="10755" width="14.5" style="289" customWidth="1"/>
    <col min="10756" max="10758" width="14" style="289" bestFit="1" customWidth="1"/>
    <col min="10759" max="10759" width="15.125" style="289" bestFit="1" customWidth="1"/>
    <col min="10760" max="11008" width="10.875" style="289"/>
    <col min="11009" max="11009" width="6.625" style="289" customWidth="1"/>
    <col min="11010" max="11010" width="35.375" style="289" bestFit="1" customWidth="1"/>
    <col min="11011" max="11011" width="14.5" style="289" customWidth="1"/>
    <col min="11012" max="11014" width="14" style="289" bestFit="1" customWidth="1"/>
    <col min="11015" max="11015" width="15.125" style="289" bestFit="1" customWidth="1"/>
    <col min="11016" max="11264" width="10.875" style="289"/>
    <col min="11265" max="11265" width="6.625" style="289" customWidth="1"/>
    <col min="11266" max="11266" width="35.375" style="289" bestFit="1" customWidth="1"/>
    <col min="11267" max="11267" width="14.5" style="289" customWidth="1"/>
    <col min="11268" max="11270" width="14" style="289" bestFit="1" customWidth="1"/>
    <col min="11271" max="11271" width="15.125" style="289" bestFit="1" customWidth="1"/>
    <col min="11272" max="11520" width="10.875" style="289"/>
    <col min="11521" max="11521" width="6.625" style="289" customWidth="1"/>
    <col min="11522" max="11522" width="35.375" style="289" bestFit="1" customWidth="1"/>
    <col min="11523" max="11523" width="14.5" style="289" customWidth="1"/>
    <col min="11524" max="11526" width="14" style="289" bestFit="1" customWidth="1"/>
    <col min="11527" max="11527" width="15.125" style="289" bestFit="1" customWidth="1"/>
    <col min="11528" max="11776" width="10.875" style="289"/>
    <col min="11777" max="11777" width="6.625" style="289" customWidth="1"/>
    <col min="11778" max="11778" width="35.375" style="289" bestFit="1" customWidth="1"/>
    <col min="11779" max="11779" width="14.5" style="289" customWidth="1"/>
    <col min="11780" max="11782" width="14" style="289" bestFit="1" customWidth="1"/>
    <col min="11783" max="11783" width="15.125" style="289" bestFit="1" customWidth="1"/>
    <col min="11784" max="12032" width="10.875" style="289"/>
    <col min="12033" max="12033" width="6.625" style="289" customWidth="1"/>
    <col min="12034" max="12034" width="35.375" style="289" bestFit="1" customWidth="1"/>
    <col min="12035" max="12035" width="14.5" style="289" customWidth="1"/>
    <col min="12036" max="12038" width="14" style="289" bestFit="1" customWidth="1"/>
    <col min="12039" max="12039" width="15.125" style="289" bestFit="1" customWidth="1"/>
    <col min="12040" max="12288" width="10.875" style="289"/>
    <col min="12289" max="12289" width="6.625" style="289" customWidth="1"/>
    <col min="12290" max="12290" width="35.375" style="289" bestFit="1" customWidth="1"/>
    <col min="12291" max="12291" width="14.5" style="289" customWidth="1"/>
    <col min="12292" max="12294" width="14" style="289" bestFit="1" customWidth="1"/>
    <col min="12295" max="12295" width="15.125" style="289" bestFit="1" customWidth="1"/>
    <col min="12296" max="12544" width="10.875" style="289"/>
    <col min="12545" max="12545" width="6.625" style="289" customWidth="1"/>
    <col min="12546" max="12546" width="35.375" style="289" bestFit="1" customWidth="1"/>
    <col min="12547" max="12547" width="14.5" style="289" customWidth="1"/>
    <col min="12548" max="12550" width="14" style="289" bestFit="1" customWidth="1"/>
    <col min="12551" max="12551" width="15.125" style="289" bestFit="1" customWidth="1"/>
    <col min="12552" max="12800" width="10.875" style="289"/>
    <col min="12801" max="12801" width="6.625" style="289" customWidth="1"/>
    <col min="12802" max="12802" width="35.375" style="289" bestFit="1" customWidth="1"/>
    <col min="12803" max="12803" width="14.5" style="289" customWidth="1"/>
    <col min="12804" max="12806" width="14" style="289" bestFit="1" customWidth="1"/>
    <col min="12807" max="12807" width="15.125" style="289" bestFit="1" customWidth="1"/>
    <col min="12808" max="13056" width="10.875" style="289"/>
    <col min="13057" max="13057" width="6.625" style="289" customWidth="1"/>
    <col min="13058" max="13058" width="35.375" style="289" bestFit="1" customWidth="1"/>
    <col min="13059" max="13059" width="14.5" style="289" customWidth="1"/>
    <col min="13060" max="13062" width="14" style="289" bestFit="1" customWidth="1"/>
    <col min="13063" max="13063" width="15.125" style="289" bestFit="1" customWidth="1"/>
    <col min="13064" max="13312" width="10.875" style="289"/>
    <col min="13313" max="13313" width="6.625" style="289" customWidth="1"/>
    <col min="13314" max="13314" width="35.375" style="289" bestFit="1" customWidth="1"/>
    <col min="13315" max="13315" width="14.5" style="289" customWidth="1"/>
    <col min="13316" max="13318" width="14" style="289" bestFit="1" customWidth="1"/>
    <col min="13319" max="13319" width="15.125" style="289" bestFit="1" customWidth="1"/>
    <col min="13320" max="13568" width="10.875" style="289"/>
    <col min="13569" max="13569" width="6.625" style="289" customWidth="1"/>
    <col min="13570" max="13570" width="35.375" style="289" bestFit="1" customWidth="1"/>
    <col min="13571" max="13571" width="14.5" style="289" customWidth="1"/>
    <col min="13572" max="13574" width="14" style="289" bestFit="1" customWidth="1"/>
    <col min="13575" max="13575" width="15.125" style="289" bestFit="1" customWidth="1"/>
    <col min="13576" max="13824" width="10.875" style="289"/>
    <col min="13825" max="13825" width="6.625" style="289" customWidth="1"/>
    <col min="13826" max="13826" width="35.375" style="289" bestFit="1" customWidth="1"/>
    <col min="13827" max="13827" width="14.5" style="289" customWidth="1"/>
    <col min="13828" max="13830" width="14" style="289" bestFit="1" customWidth="1"/>
    <col min="13831" max="13831" width="15.125" style="289" bestFit="1" customWidth="1"/>
    <col min="13832" max="14080" width="10.875" style="289"/>
    <col min="14081" max="14081" width="6.625" style="289" customWidth="1"/>
    <col min="14082" max="14082" width="35.375" style="289" bestFit="1" customWidth="1"/>
    <col min="14083" max="14083" width="14.5" style="289" customWidth="1"/>
    <col min="14084" max="14086" width="14" style="289" bestFit="1" customWidth="1"/>
    <col min="14087" max="14087" width="15.125" style="289" bestFit="1" customWidth="1"/>
    <col min="14088" max="14336" width="10.875" style="289"/>
    <col min="14337" max="14337" width="6.625" style="289" customWidth="1"/>
    <col min="14338" max="14338" width="35.375" style="289" bestFit="1" customWidth="1"/>
    <col min="14339" max="14339" width="14.5" style="289" customWidth="1"/>
    <col min="14340" max="14342" width="14" style="289" bestFit="1" customWidth="1"/>
    <col min="14343" max="14343" width="15.125" style="289" bestFit="1" customWidth="1"/>
    <col min="14344" max="14592" width="10.875" style="289"/>
    <col min="14593" max="14593" width="6.625" style="289" customWidth="1"/>
    <col min="14594" max="14594" width="35.375" style="289" bestFit="1" customWidth="1"/>
    <col min="14595" max="14595" width="14.5" style="289" customWidth="1"/>
    <col min="14596" max="14598" width="14" style="289" bestFit="1" customWidth="1"/>
    <col min="14599" max="14599" width="15.125" style="289" bestFit="1" customWidth="1"/>
    <col min="14600" max="14848" width="10.875" style="289"/>
    <col min="14849" max="14849" width="6.625" style="289" customWidth="1"/>
    <col min="14850" max="14850" width="35.375" style="289" bestFit="1" customWidth="1"/>
    <col min="14851" max="14851" width="14.5" style="289" customWidth="1"/>
    <col min="14852" max="14854" width="14" style="289" bestFit="1" customWidth="1"/>
    <col min="14855" max="14855" width="15.125" style="289" bestFit="1" customWidth="1"/>
    <col min="14856" max="15104" width="10.875" style="289"/>
    <col min="15105" max="15105" width="6.625" style="289" customWidth="1"/>
    <col min="15106" max="15106" width="35.375" style="289" bestFit="1" customWidth="1"/>
    <col min="15107" max="15107" width="14.5" style="289" customWidth="1"/>
    <col min="15108" max="15110" width="14" style="289" bestFit="1" customWidth="1"/>
    <col min="15111" max="15111" width="15.125" style="289" bestFit="1" customWidth="1"/>
    <col min="15112" max="15360" width="10.875" style="289"/>
    <col min="15361" max="15361" width="6.625" style="289" customWidth="1"/>
    <col min="15362" max="15362" width="35.375" style="289" bestFit="1" customWidth="1"/>
    <col min="15363" max="15363" width="14.5" style="289" customWidth="1"/>
    <col min="15364" max="15366" width="14" style="289" bestFit="1" customWidth="1"/>
    <col min="15367" max="15367" width="15.125" style="289" bestFit="1" customWidth="1"/>
    <col min="15368" max="15616" width="10.875" style="289"/>
    <col min="15617" max="15617" width="6.625" style="289" customWidth="1"/>
    <col min="15618" max="15618" width="35.375" style="289" bestFit="1" customWidth="1"/>
    <col min="15619" max="15619" width="14.5" style="289" customWidth="1"/>
    <col min="15620" max="15622" width="14" style="289" bestFit="1" customWidth="1"/>
    <col min="15623" max="15623" width="15.125" style="289" bestFit="1" customWidth="1"/>
    <col min="15624" max="15872" width="10.875" style="289"/>
    <col min="15873" max="15873" width="6.625" style="289" customWidth="1"/>
    <col min="15874" max="15874" width="35.375" style="289" bestFit="1" customWidth="1"/>
    <col min="15875" max="15875" width="14.5" style="289" customWidth="1"/>
    <col min="15876" max="15878" width="14" style="289" bestFit="1" customWidth="1"/>
    <col min="15879" max="15879" width="15.125" style="289" bestFit="1" customWidth="1"/>
    <col min="15880" max="16128" width="10.875" style="289"/>
    <col min="16129" max="16129" width="6.625" style="289" customWidth="1"/>
    <col min="16130" max="16130" width="35.375" style="289" bestFit="1" customWidth="1"/>
    <col min="16131" max="16131" width="14.5" style="289" customWidth="1"/>
    <col min="16132" max="16134" width="14" style="289" bestFit="1" customWidth="1"/>
    <col min="16135" max="16135" width="15.125" style="289" bestFit="1" customWidth="1"/>
    <col min="16136" max="16384" width="10.875" style="289"/>
  </cols>
  <sheetData>
    <row r="5" spans="2:7" ht="20.25">
      <c r="B5" s="288" t="s">
        <v>897</v>
      </c>
    </row>
    <row r="6" spans="2:7" ht="20.25">
      <c r="B6" s="288"/>
    </row>
    <row r="7" spans="2:7">
      <c r="C7" s="290" t="s">
        <v>946</v>
      </c>
      <c r="D7" s="290" t="s">
        <v>947</v>
      </c>
      <c r="E7" s="290" t="s">
        <v>948</v>
      </c>
      <c r="F7" s="290" t="s">
        <v>949</v>
      </c>
      <c r="G7" s="290" t="s">
        <v>824</v>
      </c>
    </row>
    <row r="8" spans="2:7" ht="16.5" thickBot="1">
      <c r="C8" s="291"/>
      <c r="D8" s="291"/>
      <c r="E8" s="291"/>
      <c r="F8" s="291"/>
    </row>
    <row r="9" spans="2:7" ht="16.5" thickTop="1">
      <c r="B9" s="292" t="s">
        <v>943</v>
      </c>
      <c r="C9" s="435">
        <f>SUM('Cap Ex-20 Years'!K289:O289)</f>
        <v>135622641.60285026</v>
      </c>
      <c r="D9" s="435">
        <f>SUM('Cap Ex-20 Years'!P289:T289)</f>
        <v>996578.63845232083</v>
      </c>
      <c r="E9" s="435">
        <f>SUM('Cap Ex-20 Years'!U289:Y289)</f>
        <v>45867825.620607913</v>
      </c>
      <c r="F9" s="436">
        <f>SUM('Cap Ex-20 Years'!Z289:AD289)</f>
        <v>110979161.69079569</v>
      </c>
      <c r="G9" s="437">
        <f t="shared" ref="G9:G15" si="0">SUM(C9:F9)</f>
        <v>293466207.55270618</v>
      </c>
    </row>
    <row r="10" spans="2:7">
      <c r="B10" s="292" t="s">
        <v>903</v>
      </c>
      <c r="C10" s="438">
        <f>SUM('Cap Ex-20 Years'!K290:O290)</f>
        <v>34706854.28716965</v>
      </c>
      <c r="D10" s="439">
        <f>SUM('Cap Ex-20 Years'!P290:T290)</f>
        <v>17201173.4746782</v>
      </c>
      <c r="E10" s="440">
        <f>SUM('Cap Ex-20 Years'!U290:Y290)</f>
        <v>4320188.9409714341</v>
      </c>
      <c r="F10" s="441">
        <f>SUM('Cap Ex-20 Years'!Z290:AD290)</f>
        <v>18529294.439415749</v>
      </c>
      <c r="G10" s="442">
        <f t="shared" si="0"/>
        <v>74757511.142235041</v>
      </c>
    </row>
    <row r="11" spans="2:7">
      <c r="B11" s="292" t="s">
        <v>905</v>
      </c>
      <c r="C11" s="443">
        <f>SUM('Cap Ex-20 Years'!K291:O291)</f>
        <v>6211319.1876902487</v>
      </c>
      <c r="D11" s="444">
        <f>SUM('Cap Ex-20 Years'!P291:T291)</f>
        <v>430426.5806121889</v>
      </c>
      <c r="E11" s="445">
        <f>SUM('Cap Ex-20 Years'!U291:Y291)</f>
        <v>1013691.2530482649</v>
      </c>
      <c r="F11" s="446">
        <f>SUM('Cap Ex-20 Years'!Z291:AD291)</f>
        <v>684072.72036567924</v>
      </c>
      <c r="G11" s="447">
        <f t="shared" si="0"/>
        <v>8339509.7417163812</v>
      </c>
    </row>
    <row r="12" spans="2:7">
      <c r="B12" s="292" t="s">
        <v>907</v>
      </c>
      <c r="C12" s="448">
        <f>SUM('Cap Ex-20 Years'!K292:O292)</f>
        <v>30943066.009207502</v>
      </c>
      <c r="D12" s="449">
        <f>SUM('Cap Ex-20 Years'!P292:T292)</f>
        <v>4685553.801026741</v>
      </c>
      <c r="E12" s="450">
        <f>SUM('Cap Ex-20 Years'!U292:Y292)</f>
        <v>32164599.005787868</v>
      </c>
      <c r="F12" s="451">
        <f>SUM('Cap Ex-20 Years'!Z292:AD292)</f>
        <v>7915277.8290934758</v>
      </c>
      <c r="G12" s="452">
        <f t="shared" si="0"/>
        <v>75708496.645115584</v>
      </c>
    </row>
    <row r="13" spans="2:7">
      <c r="B13" s="292" t="s">
        <v>909</v>
      </c>
      <c r="C13" s="453">
        <f>SUM('Cap Ex-20 Years'!K293:O293)</f>
        <v>11485954.71180225</v>
      </c>
      <c r="D13" s="454">
        <f>SUM('Cap Ex-20 Years'!P293:T293)</f>
        <v>0</v>
      </c>
      <c r="E13" s="455">
        <f>SUM('Cap Ex-20 Years'!U293:Y293)</f>
        <v>0</v>
      </c>
      <c r="F13" s="456">
        <f>SUM('Cap Ex-20 Years'!Z293:AD293)</f>
        <v>0</v>
      </c>
      <c r="G13" s="457">
        <f t="shared" si="0"/>
        <v>11485954.71180225</v>
      </c>
    </row>
    <row r="14" spans="2:7">
      <c r="B14" s="292" t="s">
        <v>950</v>
      </c>
      <c r="C14" s="458">
        <f>SUM('Cap Ex-20 Years'!K294:O294)</f>
        <v>0</v>
      </c>
      <c r="D14" s="459">
        <f>SUM('Cap Ex-20 Years'!P294:T294)</f>
        <v>272384.84496508393</v>
      </c>
      <c r="E14" s="460">
        <f>SUM('Cap Ex-20 Years'!T294:Y294)</f>
        <v>4442863.2008888787</v>
      </c>
      <c r="F14" s="461">
        <f>SUM('Cap Ex-20 Years'!Z294:AD294)</f>
        <v>0</v>
      </c>
      <c r="G14" s="462">
        <f t="shared" si="0"/>
        <v>4715248.0458539622</v>
      </c>
    </row>
    <row r="15" spans="2:7">
      <c r="B15" s="292" t="s">
        <v>951</v>
      </c>
      <c r="C15" s="463">
        <f>SUM('Cap Ex-20 Years'!K295:O295)</f>
        <v>4374637.0491541773</v>
      </c>
      <c r="D15" s="464">
        <f>SUM('Cap Ex-20 Years'!P295:T295)</f>
        <v>9498711.55219757</v>
      </c>
      <c r="E15" s="465">
        <f>SUM('Cap Ex-20 Years'!U295:Y295)</f>
        <v>13434795.350690883</v>
      </c>
      <c r="F15" s="466">
        <f>SUM('Cap Ex-20 Years'!Z295:AD295)</f>
        <v>9096849.3240748979</v>
      </c>
      <c r="G15" s="467">
        <f t="shared" si="0"/>
        <v>36404993.276117533</v>
      </c>
    </row>
    <row r="16" spans="2:7" ht="26.1" customHeight="1" thickBot="1">
      <c r="B16" s="293" t="s">
        <v>824</v>
      </c>
      <c r="C16" s="430">
        <f>SUM(C9:C15)</f>
        <v>223344472.84787405</v>
      </c>
      <c r="D16" s="431">
        <f>SUM(D9:D15)</f>
        <v>33084828.891932108</v>
      </c>
      <c r="E16" s="432">
        <f>SUM(E9:E15)</f>
        <v>101243963.37199524</v>
      </c>
      <c r="F16" s="433">
        <f>SUM(F9:F15)</f>
        <v>147204656.0037455</v>
      </c>
      <c r="G16" s="434">
        <f>SUM(G9:G15)</f>
        <v>504877921.11554694</v>
      </c>
    </row>
    <row r="17" ht="16.5" thickTop="1"/>
  </sheetData>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b983764-7b16-402c-ad4b-cdfb0e629f4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26DF3103C307419BE3F0E42211C5D8" ma:contentTypeVersion="13" ma:contentTypeDescription="Create a new document." ma:contentTypeScope="" ma:versionID="2bbf6cc0a91fe737ac5d073411e8ad0b">
  <xsd:schema xmlns:xsd="http://www.w3.org/2001/XMLSchema" xmlns:xs="http://www.w3.org/2001/XMLSchema" xmlns:p="http://schemas.microsoft.com/office/2006/metadata/properties" xmlns:ns3="bb983764-7b16-402c-ad4b-cdfb0e629f47" targetNamespace="http://schemas.microsoft.com/office/2006/metadata/properties" ma:root="true" ma:fieldsID="d4cfd3dd847b2718d339a4d437e0f11c" ns3:_="">
    <xsd:import namespace="bb983764-7b16-402c-ad4b-cdfb0e629f4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983764-7b16-402c-ad4b-cdfb0e629f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A1FF42-7031-48C9-A1E8-427D8EA99AB8}">
  <ds:schemaRefs>
    <ds:schemaRef ds:uri="http://schemas.microsoft.com/sharepoint/v3/contenttype/forms"/>
  </ds:schemaRefs>
</ds:datastoreItem>
</file>

<file path=customXml/itemProps2.xml><?xml version="1.0" encoding="utf-8"?>
<ds:datastoreItem xmlns:ds="http://schemas.openxmlformats.org/officeDocument/2006/customXml" ds:itemID="{942CD004-A1E5-498A-AD3B-D43D598E46AA}">
  <ds:schemaRefs>
    <ds:schemaRef ds:uri="bb983764-7b16-402c-ad4b-cdfb0e629f47"/>
    <ds:schemaRef ds:uri="http://www.w3.org/XML/1998/namespace"/>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0B5344AA-1F86-417F-A006-5F1EE7E7E8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983764-7b16-402c-ad4b-cdfb0e629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Cap Ex-20 Years</vt:lpstr>
      <vt:lpstr>Costs</vt:lpstr>
      <vt:lpstr>F&amp;B Equipment</vt:lpstr>
      <vt:lpstr>F&amp;B Costs</vt:lpstr>
      <vt:lpstr>Recap</vt:lpstr>
      <vt:lpstr>'Cap Ex-20 Years'!Print_Area</vt:lpstr>
      <vt:lpstr>'Cap Ex-20 Years'!Print_Titles</vt:lpstr>
    </vt:vector>
  </TitlesOfParts>
  <Manager/>
  <Company/>
  <LinksUpToDate>false</LinksUpToDate>
  <SharedDoc>false</SharedDoc>
  <HyperlinkBase/>
  <HyperlinksChanged>false</HyperlinksChanged>
  <AppVersion>16.0300</AppVersion>
</Properties>
</file>

<file path=docProps/core.xml><?xml version="1.0" encoding="utf-8"?>
<ns0:coreProperties xmlns:dc="http://purl.org/dc/elements/1.1/" xmlns:ns0="http://schemas.openxmlformats.org/package/2006/metadata/core-properties" xmlns:ns2="http://purl.org/dc/terms/" xmlns:xsi="http://www.w3.org/2001/XMLSchema-instance">
  <dc:title/>
  <dc:subject/>
  <ns0:keywords/>
  <dc:description/>
  <ns0:revision/>
  <ns0:lastPrinted>2024-04-11T20:30:10Z</ns0:lastPrinted>
  <ns2:created xsi:type="dcterms:W3CDTF">2022-04-26T20:03:14Z</ns2:created>
  <ns2:modified xsi:type="dcterms:W3CDTF">2024-05-14T23:40:38Z</ns2:modified>
  <ns0:category/>
  <ns0:contentStatus/>
</ns0: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0x0101001626DF3103C307419BE3F0E42211C5D8</vt:lpwstr>
  </property>
</Properties>
</file>